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d601eb26e5eaebe/Documents/Clients/TheWaymarker/Produkte/Business Forecast Planer/"/>
    </mc:Choice>
  </mc:AlternateContent>
  <xr:revisionPtr revIDLastSave="34" documentId="8_{58264294-CA18-4897-A9DD-EED2C8118B88}" xr6:coauthVersionLast="47" xr6:coauthVersionMax="47" xr10:uidLastSave="{4D8DA8DF-5B7E-45EC-A635-96EA2CE7A42C}"/>
  <bookViews>
    <workbookView xWindow="-108" yWindow="-108" windowWidth="23256" windowHeight="12576" xr2:uid="{BCB3CB98-8E71-4BB7-9EA9-41642F495209}"/>
  </bookViews>
  <sheets>
    <sheet name="Businessüberblick" sheetId="13" r:id="rId1"/>
    <sheet name="Produkt - Template" sheetId="14" r:id="rId2"/>
    <sheet name="Produkt - Beispiel" sheetId="12" r:id="rId3"/>
    <sheet name="Services Template" sheetId="7" r:id="rId4"/>
    <sheet name="Services - Beispiel" sheetId="6" r:id="rId5"/>
    <sheet name="Grunddaten" sheetId="2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4" l="1"/>
  <c r="G21" i="14"/>
  <c r="G22" i="14"/>
  <c r="G23" i="14"/>
  <c r="G24" i="14"/>
  <c r="G25" i="14"/>
  <c r="G26" i="14"/>
  <c r="G27" i="14"/>
  <c r="G28" i="14"/>
  <c r="G29" i="14"/>
  <c r="G30" i="14"/>
  <c r="G19" i="14"/>
  <c r="G23" i="12"/>
  <c r="G24" i="12"/>
  <c r="G25" i="12"/>
  <c r="G26" i="12"/>
  <c r="G27" i="12"/>
  <c r="G28" i="12"/>
  <c r="G29" i="12"/>
  <c r="G30" i="12"/>
  <c r="G19" i="12"/>
  <c r="G20" i="12"/>
  <c r="G21" i="12"/>
  <c r="G22" i="12"/>
  <c r="H33" i="13"/>
  <c r="G33" i="13"/>
  <c r="F33" i="13"/>
  <c r="E33" i="13"/>
  <c r="D33" i="13"/>
  <c r="I32" i="13"/>
  <c r="G32" i="13"/>
  <c r="I31" i="13"/>
  <c r="G31" i="13"/>
  <c r="I30" i="13"/>
  <c r="G30" i="13"/>
  <c r="I29" i="13"/>
  <c r="G29" i="13"/>
  <c r="I28" i="13"/>
  <c r="G28" i="13"/>
  <c r="I27" i="13"/>
  <c r="G27" i="13"/>
  <c r="I26" i="13"/>
  <c r="G26" i="13"/>
  <c r="I25" i="13"/>
  <c r="G25" i="13"/>
  <c r="I24" i="13"/>
  <c r="I33" i="13" s="1"/>
  <c r="G24" i="13"/>
  <c r="H21" i="13"/>
  <c r="G21" i="13"/>
  <c r="F21" i="13"/>
  <c r="E21" i="13"/>
  <c r="D21" i="13"/>
  <c r="I20" i="13"/>
  <c r="G20" i="13"/>
  <c r="I19" i="13"/>
  <c r="G19" i="13"/>
  <c r="I18" i="13"/>
  <c r="G18" i="13"/>
  <c r="I17" i="13"/>
  <c r="G17" i="13"/>
  <c r="I16" i="13"/>
  <c r="G16" i="13"/>
  <c r="I15" i="13"/>
  <c r="G15" i="13"/>
  <c r="I14" i="13"/>
  <c r="I21" i="13" s="1"/>
  <c r="G14" i="13"/>
  <c r="I13" i="13"/>
  <c r="G13" i="13"/>
  <c r="I12" i="13"/>
  <c r="G12" i="13"/>
  <c r="F9" i="13"/>
  <c r="E9" i="13"/>
  <c r="E6" i="13" s="1"/>
  <c r="F6" i="13" s="1"/>
  <c r="F8" i="13"/>
  <c r="E8" i="13"/>
  <c r="F7" i="13"/>
  <c r="E10" i="14" l="1"/>
  <c r="H31" i="14"/>
  <c r="E9" i="14" s="1"/>
  <c r="U30" i="14"/>
  <c r="W30" i="14" s="1"/>
  <c r="L30" i="14"/>
  <c r="K30" i="14"/>
  <c r="E30" i="14"/>
  <c r="U29" i="14"/>
  <c r="W29" i="14" s="1"/>
  <c r="L29" i="14"/>
  <c r="K29" i="14"/>
  <c r="E29" i="14"/>
  <c r="U28" i="14"/>
  <c r="W28" i="14" s="1"/>
  <c r="L28" i="14"/>
  <c r="K28" i="14"/>
  <c r="E28" i="14"/>
  <c r="W27" i="14"/>
  <c r="U27" i="14"/>
  <c r="N27" i="14"/>
  <c r="L27" i="14"/>
  <c r="K27" i="14"/>
  <c r="E27" i="14"/>
  <c r="U26" i="14"/>
  <c r="W26" i="14" s="1"/>
  <c r="L26" i="14"/>
  <c r="K26" i="14"/>
  <c r="E26" i="14"/>
  <c r="U25" i="14"/>
  <c r="W25" i="14" s="1"/>
  <c r="K25" i="14"/>
  <c r="U24" i="14"/>
  <c r="W24" i="14" s="1"/>
  <c r="K24" i="14"/>
  <c r="W23" i="14"/>
  <c r="U23" i="14"/>
  <c r="N23" i="14"/>
  <c r="K23" i="14"/>
  <c r="E23" i="14"/>
  <c r="W22" i="14"/>
  <c r="U22" i="14"/>
  <c r="N22" i="14"/>
  <c r="K22" i="14"/>
  <c r="E22" i="14"/>
  <c r="U21" i="14"/>
  <c r="W21" i="14" s="1"/>
  <c r="L21" i="14"/>
  <c r="K21" i="14"/>
  <c r="E21" i="14"/>
  <c r="W20" i="14"/>
  <c r="U20" i="14"/>
  <c r="N20" i="14"/>
  <c r="L20" i="14"/>
  <c r="K20" i="14"/>
  <c r="E20" i="14"/>
  <c r="W19" i="14"/>
  <c r="U19" i="14"/>
  <c r="N19" i="14"/>
  <c r="L19" i="14"/>
  <c r="K19" i="14"/>
  <c r="P19" i="14" s="1"/>
  <c r="E19" i="14"/>
  <c r="M10" i="14"/>
  <c r="O9" i="14" s="1"/>
  <c r="U19" i="12"/>
  <c r="W19" i="12" s="1"/>
  <c r="U20" i="12"/>
  <c r="U21" i="12"/>
  <c r="W21" i="12" s="1"/>
  <c r="U22" i="12"/>
  <c r="U23" i="12"/>
  <c r="U24" i="12"/>
  <c r="W24" i="12" s="1"/>
  <c r="U25" i="12"/>
  <c r="U26" i="12"/>
  <c r="W26" i="12" s="1"/>
  <c r="U27" i="12"/>
  <c r="U28" i="12"/>
  <c r="U29" i="12"/>
  <c r="U30" i="12"/>
  <c r="W30" i="12" s="1"/>
  <c r="W20" i="12"/>
  <c r="W22" i="12"/>
  <c r="W23" i="12"/>
  <c r="W25" i="12"/>
  <c r="W27" i="12"/>
  <c r="W28" i="12"/>
  <c r="W29" i="12"/>
  <c r="H31" i="12"/>
  <c r="O19" i="14" l="1"/>
  <c r="M26" i="14"/>
  <c r="M21" i="14"/>
  <c r="M29" i="14"/>
  <c r="M27" i="14"/>
  <c r="M22" i="14"/>
  <c r="M30" i="14"/>
  <c r="M25" i="14"/>
  <c r="M19" i="14"/>
  <c r="R19" i="14" s="1"/>
  <c r="T19" i="14" s="1"/>
  <c r="M28" i="14"/>
  <c r="M20" i="14"/>
  <c r="M23" i="14"/>
  <c r="M24" i="14"/>
  <c r="N21" i="12"/>
  <c r="N22" i="12"/>
  <c r="N23" i="12"/>
  <c r="N24" i="12"/>
  <c r="N25" i="12"/>
  <c r="N26" i="12"/>
  <c r="N27" i="12"/>
  <c r="N28" i="12"/>
  <c r="N29" i="12"/>
  <c r="N30" i="12"/>
  <c r="N19" i="12"/>
  <c r="N20" i="12"/>
  <c r="E21" i="12"/>
  <c r="E22" i="12"/>
  <c r="E23" i="12"/>
  <c r="E24" i="12"/>
  <c r="E26" i="12"/>
  <c r="E27" i="12"/>
  <c r="E28" i="12"/>
  <c r="E29" i="12"/>
  <c r="E30" i="12"/>
  <c r="L21" i="12"/>
  <c r="L22" i="12"/>
  <c r="L23" i="12"/>
  <c r="L24" i="12"/>
  <c r="L25" i="12"/>
  <c r="E25" i="12" s="1"/>
  <c r="L26" i="12"/>
  <c r="L27" i="12"/>
  <c r="L28" i="12"/>
  <c r="L29" i="12"/>
  <c r="L30" i="12"/>
  <c r="L20" i="12"/>
  <c r="E20" i="12" s="1"/>
  <c r="L19" i="12"/>
  <c r="E19" i="12" s="1"/>
  <c r="K19" i="12"/>
  <c r="E9" i="12"/>
  <c r="K30" i="12"/>
  <c r="K29" i="12"/>
  <c r="K28" i="12"/>
  <c r="K27" i="12"/>
  <c r="K26" i="12"/>
  <c r="K25" i="12"/>
  <c r="K24" i="12"/>
  <c r="K23" i="12"/>
  <c r="K22" i="12"/>
  <c r="K21" i="12"/>
  <c r="K20" i="12"/>
  <c r="M10" i="12"/>
  <c r="O9" i="12" s="1"/>
  <c r="E7" i="7"/>
  <c r="B49" i="7"/>
  <c r="K49" i="7" s="1"/>
  <c r="B48" i="7"/>
  <c r="I48" i="7" s="1"/>
  <c r="B47" i="7"/>
  <c r="G47" i="7" s="1"/>
  <c r="B46" i="7"/>
  <c r="M46" i="7" s="1"/>
  <c r="B45" i="7"/>
  <c r="K45" i="7" s="1"/>
  <c r="B44" i="7"/>
  <c r="I44" i="7" s="1"/>
  <c r="B43" i="7"/>
  <c r="G43" i="7" s="1"/>
  <c r="B42" i="7"/>
  <c r="M42" i="7" s="1"/>
  <c r="B41" i="7"/>
  <c r="K41" i="7" s="1"/>
  <c r="B40" i="7"/>
  <c r="I40" i="7" s="1"/>
  <c r="B41" i="6"/>
  <c r="I41" i="6" s="1"/>
  <c r="B42" i="6"/>
  <c r="I42" i="6" s="1"/>
  <c r="B43" i="6"/>
  <c r="E43" i="6" s="1"/>
  <c r="B44" i="6"/>
  <c r="F44" i="6" s="1"/>
  <c r="B45" i="6"/>
  <c r="F45" i="6" s="1"/>
  <c r="B46" i="6"/>
  <c r="K46" i="6" s="1"/>
  <c r="B47" i="6"/>
  <c r="G47" i="6" s="1"/>
  <c r="B48" i="6"/>
  <c r="K48" i="6" s="1"/>
  <c r="B49" i="6"/>
  <c r="G49" i="6" s="1"/>
  <c r="B40" i="6"/>
  <c r="D40" i="6" s="1"/>
  <c r="D43" i="6"/>
  <c r="H43" i="6"/>
  <c r="J43" i="6"/>
  <c r="K43" i="6"/>
  <c r="L43" i="6"/>
  <c r="N43" i="6"/>
  <c r="D45" i="6"/>
  <c r="E45" i="6"/>
  <c r="K45" i="6"/>
  <c r="N45" i="6"/>
  <c r="C45" i="6"/>
  <c r="E7" i="6"/>
  <c r="V19" i="14" l="1"/>
  <c r="P20" i="14"/>
  <c r="R20" i="14" s="1"/>
  <c r="T20" i="14" s="1"/>
  <c r="V20" i="14" s="1"/>
  <c r="L44" i="6"/>
  <c r="K44" i="6"/>
  <c r="M44" i="6"/>
  <c r="C44" i="6"/>
  <c r="I44" i="6"/>
  <c r="G44" i="6"/>
  <c r="E44" i="6"/>
  <c r="D44" i="6"/>
  <c r="M30" i="12"/>
  <c r="M29" i="12"/>
  <c r="M28" i="12"/>
  <c r="M27" i="12"/>
  <c r="M26" i="12"/>
  <c r="M25" i="12"/>
  <c r="M24" i="12"/>
  <c r="M23" i="12"/>
  <c r="M22" i="12"/>
  <c r="M21" i="12"/>
  <c r="M20" i="12"/>
  <c r="M19" i="12"/>
  <c r="L45" i="7"/>
  <c r="D49" i="7"/>
  <c r="D46" i="7"/>
  <c r="E49" i="7"/>
  <c r="I46" i="7"/>
  <c r="F49" i="7"/>
  <c r="L46" i="7"/>
  <c r="G49" i="7"/>
  <c r="L49" i="7"/>
  <c r="H47" i="7"/>
  <c r="M49" i="7"/>
  <c r="N49" i="7"/>
  <c r="D42" i="7"/>
  <c r="H43" i="7"/>
  <c r="M45" i="7"/>
  <c r="D41" i="7"/>
  <c r="F42" i="7"/>
  <c r="I43" i="7"/>
  <c r="N45" i="7"/>
  <c r="N46" i="7"/>
  <c r="E41" i="7"/>
  <c r="G42" i="7"/>
  <c r="L41" i="7"/>
  <c r="I42" i="7"/>
  <c r="D45" i="7"/>
  <c r="F46" i="7"/>
  <c r="F41" i="7"/>
  <c r="H42" i="7"/>
  <c r="M41" i="7"/>
  <c r="L42" i="7"/>
  <c r="E45" i="7"/>
  <c r="G46" i="7"/>
  <c r="N41" i="7"/>
  <c r="N42" i="7"/>
  <c r="F45" i="7"/>
  <c r="H46" i="7"/>
  <c r="I47" i="7"/>
  <c r="C48" i="7"/>
  <c r="K48" i="7"/>
  <c r="J48" i="7"/>
  <c r="J43" i="7"/>
  <c r="D48" i="7"/>
  <c r="L48" i="7"/>
  <c r="J44" i="7"/>
  <c r="C40" i="7"/>
  <c r="K44" i="7"/>
  <c r="L40" i="7"/>
  <c r="C43" i="7"/>
  <c r="K43" i="7"/>
  <c r="E44" i="7"/>
  <c r="M44" i="7"/>
  <c r="G45" i="7"/>
  <c r="K40" i="7"/>
  <c r="D44" i="7"/>
  <c r="J47" i="7"/>
  <c r="E40" i="7"/>
  <c r="M40" i="7"/>
  <c r="G41" i="7"/>
  <c r="F40" i="7"/>
  <c r="N40" i="7"/>
  <c r="H41" i="7"/>
  <c r="J42" i="7"/>
  <c r="D43" i="7"/>
  <c r="L43" i="7"/>
  <c r="F44" i="7"/>
  <c r="N44" i="7"/>
  <c r="H45" i="7"/>
  <c r="J46" i="7"/>
  <c r="D47" i="7"/>
  <c r="L47" i="7"/>
  <c r="F48" i="7"/>
  <c r="N48" i="7"/>
  <c r="H49" i="7"/>
  <c r="J40" i="7"/>
  <c r="D40" i="7"/>
  <c r="C47" i="7"/>
  <c r="K47" i="7"/>
  <c r="E48" i="7"/>
  <c r="M48" i="7"/>
  <c r="G40" i="7"/>
  <c r="I41" i="7"/>
  <c r="C42" i="7"/>
  <c r="K42" i="7"/>
  <c r="E43" i="7"/>
  <c r="M43" i="7"/>
  <c r="G44" i="7"/>
  <c r="I45" i="7"/>
  <c r="C46" i="7"/>
  <c r="K46" i="7"/>
  <c r="E47" i="7"/>
  <c r="M47" i="7"/>
  <c r="G48" i="7"/>
  <c r="I49" i="7"/>
  <c r="L44" i="7"/>
  <c r="H40" i="7"/>
  <c r="J41" i="7"/>
  <c r="F47" i="7"/>
  <c r="N47" i="7"/>
  <c r="H48" i="7"/>
  <c r="J49" i="7"/>
  <c r="C44" i="7"/>
  <c r="F43" i="7"/>
  <c r="N43" i="7"/>
  <c r="H44" i="7"/>
  <c r="J45" i="7"/>
  <c r="C41" i="7"/>
  <c r="E42" i="7"/>
  <c r="C45" i="7"/>
  <c r="E46" i="7"/>
  <c r="C49" i="7"/>
  <c r="L47" i="6"/>
  <c r="F47" i="6"/>
  <c r="E47" i="6"/>
  <c r="K47" i="6"/>
  <c r="D47" i="6"/>
  <c r="N47" i="6"/>
  <c r="M47" i="6"/>
  <c r="M45" i="6"/>
  <c r="L45" i="6"/>
  <c r="J44" i="6"/>
  <c r="H44" i="6"/>
  <c r="N44" i="6"/>
  <c r="I43" i="6"/>
  <c r="G43" i="6"/>
  <c r="C43" i="6"/>
  <c r="F43" i="6"/>
  <c r="N46" i="6"/>
  <c r="M46" i="6"/>
  <c r="E46" i="6"/>
  <c r="C46" i="6"/>
  <c r="F46" i="6"/>
  <c r="L48" i="6"/>
  <c r="J47" i="6"/>
  <c r="C48" i="6"/>
  <c r="H48" i="6"/>
  <c r="H47" i="6"/>
  <c r="I46" i="6"/>
  <c r="I45" i="6"/>
  <c r="M43" i="6"/>
  <c r="J48" i="6"/>
  <c r="I47" i="6"/>
  <c r="J46" i="6"/>
  <c r="C47" i="6"/>
  <c r="D48" i="6"/>
  <c r="H46" i="6"/>
  <c r="H45" i="6"/>
  <c r="I48" i="6"/>
  <c r="G46" i="6"/>
  <c r="J45" i="6"/>
  <c r="G48" i="6"/>
  <c r="N48" i="6"/>
  <c r="F48" i="6"/>
  <c r="L46" i="6"/>
  <c r="D46" i="6"/>
  <c r="G45" i="6"/>
  <c r="M48" i="6"/>
  <c r="E48" i="6"/>
  <c r="K40" i="6"/>
  <c r="J40" i="6"/>
  <c r="I40" i="6"/>
  <c r="H40" i="6"/>
  <c r="C40" i="6"/>
  <c r="G40" i="6"/>
  <c r="N40" i="6"/>
  <c r="F40" i="6"/>
  <c r="M40" i="6"/>
  <c r="E40" i="6"/>
  <c r="L40" i="6"/>
  <c r="N49" i="6"/>
  <c r="F49" i="6"/>
  <c r="C49" i="6"/>
  <c r="M49" i="6"/>
  <c r="E49" i="6"/>
  <c r="D49" i="6"/>
  <c r="K49" i="6"/>
  <c r="L49" i="6"/>
  <c r="J49" i="6"/>
  <c r="I49" i="6"/>
  <c r="H49" i="6"/>
  <c r="H42" i="6"/>
  <c r="G42" i="6"/>
  <c r="E42" i="6"/>
  <c r="F42" i="6"/>
  <c r="L42" i="6"/>
  <c r="M42" i="6"/>
  <c r="C42" i="6"/>
  <c r="D42" i="6"/>
  <c r="K42" i="6"/>
  <c r="J42" i="6"/>
  <c r="N42" i="6"/>
  <c r="H41" i="6"/>
  <c r="C41" i="6"/>
  <c r="G41" i="6"/>
  <c r="F41" i="6"/>
  <c r="M41" i="6"/>
  <c r="E41" i="6"/>
  <c r="L41" i="6"/>
  <c r="D41" i="6"/>
  <c r="N41" i="6"/>
  <c r="K41" i="6"/>
  <c r="J41" i="6"/>
  <c r="O20" i="14" l="1"/>
  <c r="P21" i="14" s="1"/>
  <c r="O41" i="7"/>
  <c r="I51" i="7"/>
  <c r="I52" i="7" s="1"/>
  <c r="D51" i="7"/>
  <c r="D52" i="7" s="1"/>
  <c r="M51" i="7"/>
  <c r="M52" i="7" s="1"/>
  <c r="F51" i="7"/>
  <c r="F52" i="7" s="1"/>
  <c r="O42" i="7"/>
  <c r="J51" i="7"/>
  <c r="J52" i="7" s="1"/>
  <c r="O46" i="7"/>
  <c r="G51" i="7"/>
  <c r="G52" i="7" s="1"/>
  <c r="E51" i="7"/>
  <c r="E52" i="7" s="1"/>
  <c r="O43" i="7"/>
  <c r="H51" i="7"/>
  <c r="H52" i="7" s="1"/>
  <c r="L51" i="7"/>
  <c r="L52" i="7" s="1"/>
  <c r="O49" i="7"/>
  <c r="O48" i="7"/>
  <c r="O44" i="7"/>
  <c r="K51" i="7"/>
  <c r="K52" i="7" s="1"/>
  <c r="O40" i="7"/>
  <c r="C51" i="7"/>
  <c r="O45" i="7"/>
  <c r="O47" i="7"/>
  <c r="N51" i="7"/>
  <c r="N52" i="7" s="1"/>
  <c r="O44" i="6"/>
  <c r="O46" i="6"/>
  <c r="O43" i="6"/>
  <c r="O42" i="6"/>
  <c r="O41" i="6"/>
  <c r="O45" i="6"/>
  <c r="O47" i="6"/>
  <c r="O48" i="6"/>
  <c r="O49" i="6"/>
  <c r="O40" i="6"/>
  <c r="C51" i="6"/>
  <c r="F51" i="6"/>
  <c r="F52" i="6" s="1"/>
  <c r="N51" i="6"/>
  <c r="N52" i="6" s="1"/>
  <c r="J51" i="6"/>
  <c r="J52" i="6" s="1"/>
  <c r="D51" i="6"/>
  <c r="D52" i="6" s="1"/>
  <c r="E51" i="6"/>
  <c r="E52" i="6" s="1"/>
  <c r="K51" i="6"/>
  <c r="K52" i="6" s="1"/>
  <c r="I51" i="6"/>
  <c r="I52" i="6" s="1"/>
  <c r="L51" i="6"/>
  <c r="L52" i="6" s="1"/>
  <c r="M51" i="6"/>
  <c r="M52" i="6" s="1"/>
  <c r="G51" i="6"/>
  <c r="G52" i="6" s="1"/>
  <c r="H51" i="6"/>
  <c r="H52" i="6" s="1"/>
  <c r="R21" i="14" l="1"/>
  <c r="T21" i="14" s="1"/>
  <c r="V21" i="14" s="1"/>
  <c r="N21" i="14"/>
  <c r="O21" i="14"/>
  <c r="O51" i="7"/>
  <c r="P51" i="7" s="1"/>
  <c r="C52" i="7"/>
  <c r="O52" i="7" s="1"/>
  <c r="P52" i="7" s="1"/>
  <c r="C52" i="6"/>
  <c r="O52" i="6" s="1"/>
  <c r="P52" i="6" s="1"/>
  <c r="O51" i="6"/>
  <c r="P51" i="6" s="1"/>
  <c r="P22" i="14" l="1"/>
  <c r="R22" i="14" s="1"/>
  <c r="L22" i="14"/>
  <c r="P19" i="12"/>
  <c r="O19" i="12" s="1"/>
  <c r="P20" i="12" s="1"/>
  <c r="R20" i="12" s="1"/>
  <c r="O22" i="14" l="1"/>
  <c r="O23" i="14" s="1"/>
  <c r="L23" i="14"/>
  <c r="P23" i="14"/>
  <c r="R23" i="14" s="1"/>
  <c r="T23" i="14" s="1"/>
  <c r="V23" i="14" s="1"/>
  <c r="T22" i="14"/>
  <c r="R19" i="12"/>
  <c r="T19" i="12" s="1"/>
  <c r="V19" i="12" s="1"/>
  <c r="T20" i="12"/>
  <c r="O20" i="12"/>
  <c r="V22" i="14" l="1"/>
  <c r="O24" i="14"/>
  <c r="L24" i="14"/>
  <c r="E24" i="14" s="1"/>
  <c r="P24" i="14"/>
  <c r="P21" i="12"/>
  <c r="O21" i="12" s="1"/>
  <c r="V20" i="12"/>
  <c r="R24" i="14" l="1"/>
  <c r="T24" i="14" s="1"/>
  <c r="V24" i="14" s="1"/>
  <c r="N24" i="14"/>
  <c r="O25" i="14"/>
  <c r="L25" i="14"/>
  <c r="E25" i="14" s="1"/>
  <c r="P25" i="14"/>
  <c r="P22" i="12"/>
  <c r="R22" i="12" s="1"/>
  <c r="T22" i="12" s="1"/>
  <c r="V22" i="12" s="1"/>
  <c r="R21" i="12"/>
  <c r="R25" i="14" l="1"/>
  <c r="T25" i="14" s="1"/>
  <c r="V25" i="14" s="1"/>
  <c r="N25" i="14"/>
  <c r="P26" i="14"/>
  <c r="T21" i="12"/>
  <c r="O22" i="12"/>
  <c r="O26" i="14" l="1"/>
  <c r="N26" i="14"/>
  <c r="P27" i="14"/>
  <c r="R27" i="14" s="1"/>
  <c r="R26" i="14"/>
  <c r="T26" i="14" s="1"/>
  <c r="V26" i="14" s="1"/>
  <c r="P23" i="12"/>
  <c r="O23" i="12" s="1"/>
  <c r="V21" i="12"/>
  <c r="O27" i="14" l="1"/>
  <c r="P28" i="14" s="1"/>
  <c r="O28" i="14" s="1"/>
  <c r="T27" i="14"/>
  <c r="R31" i="14"/>
  <c r="P24" i="12"/>
  <c r="R24" i="12" s="1"/>
  <c r="T24" i="12" s="1"/>
  <c r="V24" i="12" s="1"/>
  <c r="R23" i="12"/>
  <c r="P29" i="14" l="1"/>
  <c r="O29" i="14" s="1"/>
  <c r="V27" i="14"/>
  <c r="V31" i="14" s="1"/>
  <c r="E12" i="14" s="1"/>
  <c r="T31" i="14"/>
  <c r="E11" i="14" s="1"/>
  <c r="R28" i="14"/>
  <c r="T28" i="14" s="1"/>
  <c r="V28" i="14" s="1"/>
  <c r="N28" i="14"/>
  <c r="T23" i="12"/>
  <c r="O24" i="12"/>
  <c r="P30" i="14" l="1"/>
  <c r="N29" i="14"/>
  <c r="R29" i="14"/>
  <c r="T29" i="14" s="1"/>
  <c r="V29" i="14" s="1"/>
  <c r="P25" i="12"/>
  <c r="V23" i="12"/>
  <c r="O30" i="14" l="1"/>
  <c r="N30" i="14"/>
  <c r="R30" i="14"/>
  <c r="T30" i="14" s="1"/>
  <c r="V30" i="14" s="1"/>
  <c r="P31" i="14"/>
  <c r="R25" i="12"/>
  <c r="O25" i="12"/>
  <c r="P26" i="12" l="1"/>
  <c r="O26" i="12" s="1"/>
  <c r="T25" i="12"/>
  <c r="V25" i="12" l="1"/>
  <c r="P27" i="12"/>
  <c r="R27" i="12" s="1"/>
  <c r="T27" i="12" s="1"/>
  <c r="V27" i="12" s="1"/>
  <c r="R26" i="12"/>
  <c r="T26" i="12" l="1"/>
  <c r="O27" i="12"/>
  <c r="P28" i="12" l="1"/>
  <c r="V26" i="12"/>
  <c r="R28" i="12" l="1"/>
  <c r="O28" i="12"/>
  <c r="P29" i="12" l="1"/>
  <c r="O29" i="12" s="1"/>
  <c r="T28" i="12"/>
  <c r="P30" i="12" l="1"/>
  <c r="R30" i="12" s="1"/>
  <c r="T30" i="12" s="1"/>
  <c r="V30" i="12" s="1"/>
  <c r="R29" i="12"/>
  <c r="V28" i="12"/>
  <c r="P31" i="12" l="1"/>
  <c r="T29" i="12"/>
  <c r="R31" i="12"/>
  <c r="E10" i="12" s="1"/>
  <c r="O30" i="12"/>
  <c r="V29" i="12" l="1"/>
  <c r="V31" i="12" s="1"/>
  <c r="E12" i="12" s="1"/>
  <c r="T31" i="12"/>
  <c r="E11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Client Projects</author>
  </authors>
  <commentList>
    <comment ref="O9" authorId="0" shapeId="0" xr:uid="{355C1F57-D728-41FB-9B34-B1556E7776B8}">
      <text>
        <r>
          <rPr>
            <b/>
            <sz val="9"/>
            <color indexed="81"/>
            <rFont val="Tahoma"/>
            <family val="2"/>
          </rPr>
          <t>Diese Formel nicht löschen!</t>
        </r>
      </text>
    </comment>
    <comment ref="D17" authorId="0" shapeId="0" xr:uid="{668D604C-3D55-443C-BEB3-2B2B96930374}">
      <text>
        <r>
          <rPr>
            <b/>
            <sz val="9"/>
            <color indexed="81"/>
            <rFont val="Tahoma"/>
            <family val="2"/>
          </rPr>
          <t>Vorrübergehende Erhöhung der Listen-Wachstums-Rate</t>
        </r>
      </text>
    </comment>
    <comment ref="F17" authorId="0" shapeId="0" xr:uid="{3E54003B-CCD7-4AF4-B26E-B16B0999E2C3}">
      <text>
        <r>
          <rPr>
            <b/>
            <sz val="9"/>
            <color indexed="81"/>
            <rFont val="Tahoma"/>
            <family val="2"/>
          </rPr>
          <t>Bei Verkauf an deine komplette Liste (Launch)</t>
        </r>
      </text>
    </comment>
    <comment ref="H17" authorId="0" shapeId="0" xr:uid="{A1CF3976-FEAC-43F8-8E07-B59E2AE5A1ED}">
      <text>
        <r>
          <rPr>
            <b/>
            <sz val="9"/>
            <color indexed="81"/>
            <rFont val="Tahoma"/>
            <family val="2"/>
          </rPr>
          <t>Durch die extra Maßnahmen verursachte Extrakosten</t>
        </r>
      </text>
    </comment>
    <comment ref="J17" authorId="0" shapeId="0" xr:uid="{D9F6ADDD-E282-482E-841E-DFD4A642DE74}">
      <text>
        <r>
          <rPr>
            <b/>
            <sz val="9"/>
            <color indexed="81"/>
            <rFont val="Tahoma"/>
            <family val="2"/>
          </rPr>
          <t>Gesonderter Spezialpreis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Client Projects</author>
  </authors>
  <commentList>
    <comment ref="O9" authorId="0" shapeId="0" xr:uid="{523EED59-B3D6-40CB-B5B3-D47BCB7FA870}">
      <text>
        <r>
          <rPr>
            <b/>
            <sz val="9"/>
            <color indexed="81"/>
            <rFont val="Tahoma"/>
            <family val="2"/>
          </rPr>
          <t>Diese Formel nicht löschen!</t>
        </r>
      </text>
    </comment>
    <comment ref="D17" authorId="0" shapeId="0" xr:uid="{7CE8FE3F-5620-4A6A-81E0-424BD27D5601}">
      <text>
        <r>
          <rPr>
            <b/>
            <sz val="9"/>
            <color indexed="81"/>
            <rFont val="Tahoma"/>
            <family val="2"/>
          </rPr>
          <t>Vorrübergehende Erhöhung der Listen-Wachstums-Rate</t>
        </r>
      </text>
    </comment>
    <comment ref="F17" authorId="0" shapeId="0" xr:uid="{91BA04E4-B31F-4FCE-AB16-9C1E3D7342DE}">
      <text>
        <r>
          <rPr>
            <b/>
            <sz val="9"/>
            <color indexed="81"/>
            <rFont val="Tahoma"/>
            <family val="2"/>
          </rPr>
          <t>Bei Verkauf an deine komplette Liste (Launch)</t>
        </r>
      </text>
    </comment>
    <comment ref="H17" authorId="0" shapeId="0" xr:uid="{3B50D6C0-4CE1-4D4D-A22A-6C43E267EB6D}">
      <text>
        <r>
          <rPr>
            <b/>
            <sz val="9"/>
            <color indexed="81"/>
            <rFont val="Tahoma"/>
            <family val="2"/>
          </rPr>
          <t>Durch die extra Maßnahmen verursachte Extrakosten</t>
        </r>
      </text>
    </comment>
    <comment ref="J17" authorId="0" shapeId="0" xr:uid="{9C8C0C6B-1E12-479C-9E54-1A630855C486}">
      <text>
        <r>
          <rPr>
            <b/>
            <sz val="9"/>
            <color indexed="81"/>
            <rFont val="Tahoma"/>
            <family val="2"/>
          </rPr>
          <t>Gesonderter Spezialpreis</t>
        </r>
      </text>
    </comment>
  </commentList>
</comments>
</file>

<file path=xl/sharedStrings.xml><?xml version="1.0" encoding="utf-8"?>
<sst xmlns="http://schemas.openxmlformats.org/spreadsheetml/2006/main" count="289" uniqueCount="118">
  <si>
    <t>Wie hoch ist Dein gewünschter jährlicher Gewinn?</t>
  </si>
  <si>
    <t>Konversions Rate</t>
  </si>
  <si>
    <t>Umsatz</t>
  </si>
  <si>
    <t>Verkäufe</t>
  </si>
  <si>
    <t>JAHRESGEWINNZIEL FÜR SERVICES</t>
  </si>
  <si>
    <t>Wie hoch sind Deine Fixkosten pro Jahr?</t>
  </si>
  <si>
    <t>Umsatzziel fürs Jahr</t>
  </si>
  <si>
    <t>Umsatzermittlung</t>
  </si>
  <si>
    <t>Welche Services bietest du an?</t>
  </si>
  <si>
    <t>Webdesign</t>
  </si>
  <si>
    <t>Consulting</t>
  </si>
  <si>
    <t>Monatliche Aufschlüsselung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</si>
  <si>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</si>
  <si>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</si>
  <si>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</si>
  <si>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</si>
  <si>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</si>
  <si>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</si>
  <si>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</si>
  <si>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</si>
  <si>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</si>
  <si>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</si>
  <si>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</si>
  <si>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</si>
  <si>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Service</t>
  </si>
  <si>
    <t>Gesamt</t>
  </si>
  <si>
    <t>Service4</t>
  </si>
  <si>
    <t>Service5</t>
  </si>
  <si>
    <t>Umsatzprognose</t>
  </si>
  <si>
    <t>Umsatz / Monat</t>
  </si>
  <si>
    <t>Gewinn / Monat</t>
  </si>
  <si>
    <t>Kunde 1</t>
  </si>
  <si>
    <t>Kunde 2</t>
  </si>
  <si>
    <t>Kunde 3</t>
  </si>
  <si>
    <t>Kunde 4</t>
  </si>
  <si>
    <t>Kunde 5</t>
  </si>
  <si>
    <t>Preis / Stunde</t>
  </si>
  <si>
    <t>Preis / Paket</t>
  </si>
  <si>
    <t>Services / Kunden</t>
  </si>
  <si>
    <t>Programmierung</t>
  </si>
  <si>
    <t>Ziel erreicht zu</t>
  </si>
  <si>
    <t>Service1</t>
  </si>
  <si>
    <t>Service2</t>
  </si>
  <si>
    <t>Service3</t>
  </si>
  <si>
    <t>Kunde1</t>
  </si>
  <si>
    <t>Kunde2</t>
  </si>
  <si>
    <t>Kunde3</t>
  </si>
  <si>
    <t>Kunde4</t>
  </si>
  <si>
    <t>Kunde5</t>
  </si>
  <si>
    <t>Kunde6</t>
  </si>
  <si>
    <t>Kunde7</t>
  </si>
  <si>
    <t>Wie hoch ist dein gewünschter jährlicher Gewinn?</t>
  </si>
  <si>
    <t>Wie hoch sind deine Fixkosten pro Jahr?</t>
  </si>
  <si>
    <t>Produkt 1</t>
  </si>
  <si>
    <t>Produkt 2</t>
  </si>
  <si>
    <t>Kalkulation: Anzahl Verkäufe pro Jahr</t>
  </si>
  <si>
    <t>Kalkulation: Umsatz pro Jahr</t>
  </si>
  <si>
    <t>Preis</t>
  </si>
  <si>
    <t>Verkaufsstart</t>
  </si>
  <si>
    <t>Gewinn</t>
  </si>
  <si>
    <t xml:space="preserve">Kalkulation: Jährlichen Produkt-Gesamtkosten </t>
  </si>
  <si>
    <t>Listenname</t>
  </si>
  <si>
    <t>Monat</t>
  </si>
  <si>
    <t>Neue Abos</t>
  </si>
  <si>
    <t>Zusätzliche Kosten</t>
  </si>
  <si>
    <t>Extra LWR</t>
  </si>
  <si>
    <t>LWR Total</t>
  </si>
  <si>
    <t>Standard Konversion</t>
  </si>
  <si>
    <t>Kalkulation: Gewinn pro Jahr</t>
  </si>
  <si>
    <t>Online Kurs Name</t>
  </si>
  <si>
    <t>Angaben zum Produkt</t>
  </si>
  <si>
    <t>Solltest Du Dir unsicher sein, wähle aus dem Drop-Down</t>
  </si>
  <si>
    <t>Businessfixkosten (anteilig) pro Jahr</t>
  </si>
  <si>
    <t>Anzahl Liste/Abonnenten zu Beginn</t>
  </si>
  <si>
    <t>Mtl. Listenwachstumsrate (LWR)</t>
  </si>
  <si>
    <t>Konversionsrate (Evergreen)</t>
  </si>
  <si>
    <t>Konversion gesamte Liste</t>
  </si>
  <si>
    <t>Abos Total</t>
  </si>
  <si>
    <t>€100+ Produkt - Niedrige Konversionsrate - 1%</t>
  </si>
  <si>
    <t>€100+ Produkt - Durchschnittliche Konversionsrate - 3%</t>
  </si>
  <si>
    <t>€100+ Produkt - Hohe Konversionsrate - 6%</t>
  </si>
  <si>
    <t>€10-€99 Produkt - Niedrige Konversionsrate - 3%</t>
  </si>
  <si>
    <t>€10-€99 Produkt - Durchschnittliche Konversionsrate - 8%</t>
  </si>
  <si>
    <t>€10-€99 Produkt - Hohe Konversionsrate - 15%</t>
  </si>
  <si>
    <t>Sonderpreis</t>
  </si>
  <si>
    <t>Produkte</t>
  </si>
  <si>
    <t>Gewinnabsichten</t>
  </si>
  <si>
    <t>Dienstleistungen</t>
  </si>
  <si>
    <t>Tatsächlich</t>
  </si>
  <si>
    <t>Prognose</t>
  </si>
  <si>
    <t>Variable Kosten gesamt</t>
  </si>
  <si>
    <t>Businessfixkosten gesamt</t>
  </si>
  <si>
    <t>SOLL</t>
  </si>
  <si>
    <t>IST</t>
  </si>
  <si>
    <t>tatsächliche Ergebnisse</t>
  </si>
  <si>
    <t>Prognosen und Ziele</t>
  </si>
  <si>
    <t>Kalkulation Progrnose - automatisch</t>
  </si>
  <si>
    <t>Kalkulation tatsächlich -automatisch</t>
  </si>
  <si>
    <t>LEGENDE</t>
  </si>
  <si>
    <t>E-Mail Liste / Funnel</t>
  </si>
  <si>
    <t>Jahresüberblick</t>
  </si>
  <si>
    <t>variable K.</t>
  </si>
  <si>
    <t>Angestrebter Jahresgewinn</t>
  </si>
  <si>
    <t>Notizen zum jeweiligen Monat</t>
  </si>
  <si>
    <t>Kalkulation Prognose - automatisch</t>
  </si>
  <si>
    <t>Erstellung Onlinekurs</t>
  </si>
  <si>
    <t>FB Werbekampagne Freebie</t>
  </si>
  <si>
    <t>Launch Onlinekurs</t>
  </si>
  <si>
    <t>Verbesserung des Kurses</t>
  </si>
  <si>
    <t>Werbemaßnahmen, FB Werbung</t>
  </si>
  <si>
    <t>Differenz</t>
  </si>
  <si>
    <t>Umsatz gesamt</t>
  </si>
  <si>
    <t>Umsatz - SOLL</t>
  </si>
  <si>
    <t>Gewinn - SOLL</t>
  </si>
  <si>
    <t>Umsatz - IST</t>
  </si>
  <si>
    <t>UMSATZ - DIFFERENZ</t>
  </si>
  <si>
    <t>GEWINN - IST</t>
  </si>
  <si>
    <t>GEWINN - DIFFERENZ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</si>
</sst>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_-&quot;€&quot;* #,##0_-;\-&quot;€&quot;* #,##0_-;_-&quot;€&quot;* &quot;-&quot;??_-;_-@_-"/>
    <numFmt numFmtId="166" formatCode="_-* #,##0.00\ [$€-1]_-;\-* #,##0.00\ [$€-1]_-;_-* &quot;-&quot;??\ [$€-1]_-;_-@_-"/>
    <numFmt numFmtId="167" formatCode="d\.m\.yyyy;@"/>
    <numFmt numFmtId="168" formatCode="#,##0_ ;\-#,##0\ "/>
    <numFmt numFmtId="169" formatCode="#,##0.00\ [$€-1];[Red]\-#,##0.00\ [$€-1]"/>
    <numFmt numFmtId="170" formatCode="#,##0.00\ [$€-1]"/>
    <numFmt numFmtId="171" formatCode="#,##0.00\ [$€-1];\-#,##0.00\ [$€-1]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EBEC5"/>
        <bgColor indexed="64"/>
      </patternFill>
    </fill>
    <fill>
      <patternFill patternType="solid">
        <fgColor rgb="FFF3F6D7"/>
        <bgColor indexed="64"/>
      </patternFill>
    </fill>
    <fill>
      <patternFill patternType="solid">
        <fgColor rgb="FFFFB1A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gray0625">
        <fgColor theme="9" tint="-0.24994659260841701"/>
        <bgColor theme="9" tint="0.79995117038483843"/>
      </patternFill>
    </fill>
  </fills>
  <borders count="49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14999847407452621"/>
      </top>
      <bottom style="thin">
        <color theme="0" tint="-0.249977111117893"/>
      </bottom>
      <diagonal/>
    </border>
    <border>
      <left/>
      <right/>
      <top style="thin">
        <color theme="0" tint="-0.14999847407452621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1499984740745262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double">
        <color indexed="64"/>
      </bottom>
      <diagonal/>
    </border>
    <border>
      <left style="thin">
        <color theme="0" tint="-0.249977111117893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249977111117893"/>
      </right>
      <top style="thin">
        <color theme="0" tint="-0.14999847407452621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 applyProtection="1">
      <alignment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horizontal="left" vertical="center"/>
    </xf>
    <xf numFmtId="164" fontId="2" fillId="0" borderId="0" xfId="1" applyNumberFormat="1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18" xfId="0" applyFont="1" applyFill="1" applyBorder="1"/>
    <xf numFmtId="0" fontId="0" fillId="0" borderId="21" xfId="0" applyFill="1" applyBorder="1"/>
    <xf numFmtId="165" fontId="4" fillId="4" borderId="7" xfId="2" applyNumberFormat="1" applyFont="1" applyFill="1" applyBorder="1" applyAlignment="1" applyProtection="1">
      <alignment horizontal="right" vertical="center"/>
      <protection locked="0"/>
    </xf>
    <xf numFmtId="165" fontId="4" fillId="4" borderId="16" xfId="2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/>
    <xf numFmtId="0" fontId="2" fillId="3" borderId="11" xfId="0" applyFont="1" applyFill="1" applyBorder="1" applyAlignment="1">
      <alignment horizontal="center" vertical="center" wrapText="1"/>
    </xf>
    <xf numFmtId="9" fontId="4" fillId="2" borderId="0" xfId="3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169" fontId="6" fillId="0" borderId="0" xfId="2" applyNumberFormat="1" applyFont="1" applyFill="1" applyBorder="1" applyAlignment="1">
      <alignment horizontal="right" vertical="center"/>
    </xf>
    <xf numFmtId="9" fontId="4" fillId="4" borderId="39" xfId="2" applyNumberFormat="1" applyFont="1" applyFill="1" applyBorder="1" applyAlignment="1" applyProtection="1">
      <alignment horizontal="center" vertical="center"/>
      <protection locked="0"/>
    </xf>
    <xf numFmtId="9" fontId="4" fillId="4" borderId="40" xfId="2" applyNumberFormat="1" applyFont="1" applyFill="1" applyBorder="1" applyAlignment="1" applyProtection="1">
      <alignment horizontal="center" vertical="center"/>
      <protection locked="0"/>
    </xf>
    <xf numFmtId="9" fontId="4" fillId="4" borderId="41" xfId="2" applyNumberFormat="1" applyFont="1" applyFill="1" applyBorder="1" applyAlignment="1" applyProtection="1">
      <alignment horizontal="center" vertical="center"/>
      <protection locked="0"/>
    </xf>
    <xf numFmtId="0" fontId="2" fillId="3" borderId="42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horizontal="center" vertical="center" wrapText="1"/>
    </xf>
    <xf numFmtId="166" fontId="4" fillId="4" borderId="40" xfId="2" applyNumberFormat="1" applyFont="1" applyFill="1" applyBorder="1" applyAlignment="1" applyProtection="1">
      <alignment horizontal="right" vertical="center"/>
      <protection locked="0"/>
    </xf>
    <xf numFmtId="166" fontId="4" fillId="4" borderId="41" xfId="2" applyNumberFormat="1" applyFont="1" applyFill="1" applyBorder="1" applyAlignment="1" applyProtection="1">
      <alignment horizontal="right" vertical="center"/>
      <protection locked="0"/>
    </xf>
    <xf numFmtId="0" fontId="2" fillId="3" borderId="40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12" fillId="3" borderId="44" xfId="0" applyFont="1" applyFill="1" applyBorder="1" applyAlignment="1">
      <alignment horizontal="center" vertical="center" wrapText="1"/>
    </xf>
    <xf numFmtId="0" fontId="12" fillId="3" borderId="45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166" fontId="4" fillId="7" borderId="40" xfId="2" applyNumberFormat="1" applyFont="1" applyFill="1" applyBorder="1" applyAlignment="1" applyProtection="1">
      <alignment horizontal="right" vertical="center"/>
      <protection locked="0"/>
    </xf>
    <xf numFmtId="166" fontId="4" fillId="7" borderId="41" xfId="2" applyNumberFormat="1" applyFont="1" applyFill="1" applyBorder="1" applyAlignment="1" applyProtection="1">
      <alignment horizontal="right" vertical="center"/>
      <protection locked="0"/>
    </xf>
    <xf numFmtId="0" fontId="0" fillId="7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1" fontId="4" fillId="5" borderId="39" xfId="0" applyNumberFormat="1" applyFont="1" applyFill="1" applyBorder="1" applyAlignment="1">
      <alignment horizontal="center" vertical="center"/>
    </xf>
    <xf numFmtId="1" fontId="4" fillId="5" borderId="38" xfId="0" applyNumberFormat="1" applyFont="1" applyFill="1" applyBorder="1" applyAlignment="1">
      <alignment horizontal="center" vertical="center"/>
    </xf>
    <xf numFmtId="166" fontId="4" fillId="5" borderId="39" xfId="0" applyNumberFormat="1" applyFont="1" applyFill="1" applyBorder="1" applyAlignment="1">
      <alignment horizontal="center" vertical="center"/>
    </xf>
    <xf numFmtId="166" fontId="4" fillId="5" borderId="38" xfId="0" applyNumberFormat="1" applyFont="1" applyFill="1" applyBorder="1" applyAlignment="1">
      <alignment horizontal="center" vertical="center"/>
    </xf>
    <xf numFmtId="169" fontId="4" fillId="5" borderId="39" xfId="0" applyNumberFormat="1" applyFont="1" applyFill="1" applyBorder="1" applyAlignment="1">
      <alignment horizontal="center" vertical="center"/>
    </xf>
    <xf numFmtId="169" fontId="4" fillId="5" borderId="38" xfId="0" applyNumberFormat="1" applyFont="1" applyFill="1" applyBorder="1" applyAlignment="1">
      <alignment horizontal="center" vertical="center"/>
    </xf>
    <xf numFmtId="0" fontId="4" fillId="2" borderId="39" xfId="0" applyFont="1" applyFill="1" applyBorder="1" applyAlignment="1" applyProtection="1">
      <alignment horizontal="left" vertical="center" wrapText="1"/>
      <protection locked="0"/>
    </xf>
    <xf numFmtId="0" fontId="4" fillId="2" borderId="38" xfId="0" applyFont="1" applyFill="1" applyBorder="1" applyAlignment="1" applyProtection="1">
      <alignment horizontal="left" vertical="center" wrapText="1"/>
      <protection locked="0"/>
    </xf>
    <xf numFmtId="0" fontId="0" fillId="5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166" fontId="4" fillId="6" borderId="39" xfId="0" applyNumberFormat="1" applyFont="1" applyFill="1" applyBorder="1" applyAlignment="1">
      <alignment horizontal="center" vertical="center"/>
    </xf>
    <xf numFmtId="169" fontId="4" fillId="6" borderId="39" xfId="0" applyNumberFormat="1" applyFont="1" applyFill="1" applyBorder="1" applyAlignment="1">
      <alignment horizontal="center" vertical="center"/>
    </xf>
    <xf numFmtId="43" fontId="0" fillId="5" borderId="0" xfId="0" applyNumberFormat="1" applyFill="1" applyBorder="1"/>
    <xf numFmtId="43" fontId="0" fillId="5" borderId="25" xfId="0" applyNumberFormat="1" applyFill="1" applyBorder="1"/>
    <xf numFmtId="43" fontId="0" fillId="5" borderId="27" xfId="0" applyNumberFormat="1" applyFill="1" applyBorder="1"/>
    <xf numFmtId="43" fontId="0" fillId="5" borderId="28" xfId="0" applyNumberFormat="1" applyFill="1" applyBorder="1"/>
    <xf numFmtId="43" fontId="3" fillId="5" borderId="0" xfId="0" applyNumberFormat="1" applyFont="1" applyFill="1"/>
    <xf numFmtId="43" fontId="3" fillId="5" borderId="24" xfId="0" applyNumberFormat="1" applyFont="1" applyFill="1" applyBorder="1"/>
    <xf numFmtId="10" fontId="3" fillId="5" borderId="20" xfId="0" applyNumberFormat="1" applyFont="1" applyFill="1" applyBorder="1"/>
    <xf numFmtId="43" fontId="3" fillId="5" borderId="18" xfId="0" applyNumberFormat="1" applyFont="1" applyFill="1" applyBorder="1"/>
    <xf numFmtId="43" fontId="3" fillId="5" borderId="29" xfId="0" applyNumberFormat="1" applyFont="1" applyFill="1" applyBorder="1"/>
    <xf numFmtId="165" fontId="6" fillId="5" borderId="12" xfId="2" applyNumberFormat="1" applyFont="1" applyFill="1" applyBorder="1" applyAlignment="1">
      <alignment horizontal="right" vertical="center"/>
    </xf>
    <xf numFmtId="0" fontId="0" fillId="5" borderId="24" xfId="0" applyFill="1" applyBorder="1"/>
    <xf numFmtId="0" fontId="0" fillId="5" borderId="26" xfId="0" applyFill="1" applyBorder="1"/>
    <xf numFmtId="170" fontId="0" fillId="4" borderId="11" xfId="0" applyNumberFormat="1" applyFill="1" applyBorder="1" applyProtection="1">
      <protection locked="0"/>
    </xf>
    <xf numFmtId="170" fontId="0" fillId="7" borderId="46" xfId="0" applyNumberFormat="1" applyFill="1" applyBorder="1" applyProtection="1">
      <protection locked="0"/>
    </xf>
    <xf numFmtId="0" fontId="0" fillId="0" borderId="46" xfId="0" applyBorder="1" applyProtection="1">
      <protection locked="0"/>
    </xf>
    <xf numFmtId="170" fontId="0" fillId="0" borderId="46" xfId="0" applyNumberFormat="1" applyBorder="1" applyProtection="1">
      <protection locked="0"/>
    </xf>
    <xf numFmtId="9" fontId="4" fillId="6" borderId="39" xfId="2" applyNumberFormat="1" applyFont="1" applyFill="1" applyBorder="1" applyAlignment="1" applyProtection="1">
      <alignment horizontal="center" vertical="center"/>
    </xf>
    <xf numFmtId="9" fontId="4" fillId="6" borderId="38" xfId="2" applyNumberFormat="1" applyFont="1" applyFill="1" applyBorder="1" applyAlignment="1" applyProtection="1">
      <alignment horizontal="center" vertical="center"/>
    </xf>
    <xf numFmtId="9" fontId="4" fillId="5" borderId="39" xfId="0" applyNumberFormat="1" applyFont="1" applyFill="1" applyBorder="1" applyAlignment="1" applyProtection="1">
      <alignment horizontal="center" vertical="center"/>
    </xf>
    <xf numFmtId="9" fontId="4" fillId="6" borderId="40" xfId="0" applyNumberFormat="1" applyFont="1" applyFill="1" applyBorder="1" applyAlignment="1" applyProtection="1">
      <alignment horizontal="center" vertical="center"/>
    </xf>
    <xf numFmtId="9" fontId="4" fillId="5" borderId="40" xfId="0" applyNumberFormat="1" applyFont="1" applyFill="1" applyBorder="1" applyAlignment="1" applyProtection="1">
      <alignment horizontal="center" vertical="center"/>
    </xf>
    <xf numFmtId="1" fontId="4" fillId="5" borderId="40" xfId="0" applyNumberFormat="1" applyFont="1" applyFill="1" applyBorder="1" applyAlignment="1" applyProtection="1">
      <alignment horizontal="center" vertical="center"/>
    </xf>
    <xf numFmtId="9" fontId="4" fillId="5" borderId="38" xfId="0" applyNumberFormat="1" applyFont="1" applyFill="1" applyBorder="1" applyAlignment="1" applyProtection="1">
      <alignment horizontal="center" vertical="center"/>
    </xf>
    <xf numFmtId="9" fontId="4" fillId="6" borderId="38" xfId="0" applyNumberFormat="1" applyFont="1" applyFill="1" applyBorder="1" applyAlignment="1" applyProtection="1">
      <alignment horizontal="center" vertical="center"/>
    </xf>
    <xf numFmtId="9" fontId="4" fillId="5" borderId="41" xfId="0" applyNumberFormat="1" applyFont="1" applyFill="1" applyBorder="1" applyAlignment="1" applyProtection="1">
      <alignment horizontal="center" vertical="center"/>
    </xf>
    <xf numFmtId="9" fontId="4" fillId="6" borderId="41" xfId="0" applyNumberFormat="1" applyFont="1" applyFill="1" applyBorder="1" applyAlignment="1" applyProtection="1">
      <alignment horizontal="center" vertical="center"/>
    </xf>
    <xf numFmtId="1" fontId="4" fillId="5" borderId="41" xfId="0" applyNumberFormat="1" applyFont="1" applyFill="1" applyBorder="1" applyAlignment="1" applyProtection="1">
      <alignment horizontal="center" vertical="center"/>
    </xf>
    <xf numFmtId="1" fontId="4" fillId="7" borderId="39" xfId="0" applyNumberFormat="1" applyFont="1" applyFill="1" applyBorder="1" applyAlignment="1" applyProtection="1">
      <alignment horizontal="center" vertical="center"/>
      <protection locked="0"/>
    </xf>
    <xf numFmtId="1" fontId="4" fillId="7" borderId="38" xfId="0" applyNumberFormat="1" applyFont="1" applyFill="1" applyBorder="1" applyAlignment="1" applyProtection="1">
      <alignment horizontal="center" vertical="center"/>
      <protection locked="0"/>
    </xf>
    <xf numFmtId="166" fontId="4" fillId="5" borderId="39" xfId="0" applyNumberFormat="1" applyFont="1" applyFill="1" applyBorder="1" applyAlignment="1" applyProtection="1">
      <alignment horizontal="center" vertical="center"/>
    </xf>
    <xf numFmtId="166" fontId="4" fillId="6" borderId="39" xfId="0" applyNumberFormat="1" applyFont="1" applyFill="1" applyBorder="1" applyAlignment="1" applyProtection="1">
      <alignment horizontal="center" vertical="center"/>
    </xf>
    <xf numFmtId="169" fontId="4" fillId="5" borderId="39" xfId="0" applyNumberFormat="1" applyFont="1" applyFill="1" applyBorder="1" applyAlignment="1" applyProtection="1">
      <alignment horizontal="center" vertical="center"/>
    </xf>
    <xf numFmtId="169" fontId="4" fillId="6" borderId="39" xfId="0" applyNumberFormat="1" applyFont="1" applyFill="1" applyBorder="1" applyAlignment="1" applyProtection="1">
      <alignment horizontal="center" vertical="center"/>
    </xf>
    <xf numFmtId="166" fontId="4" fillId="5" borderId="38" xfId="0" applyNumberFormat="1" applyFont="1" applyFill="1" applyBorder="1" applyAlignment="1" applyProtection="1">
      <alignment horizontal="center" vertical="center"/>
    </xf>
    <xf numFmtId="169" fontId="4" fillId="5" borderId="38" xfId="0" applyNumberFormat="1" applyFont="1" applyFill="1" applyBorder="1" applyAlignment="1" applyProtection="1">
      <alignment horizontal="center" vertical="center"/>
    </xf>
    <xf numFmtId="1" fontId="4" fillId="4" borderId="3" xfId="0" applyNumberFormat="1" applyFont="1" applyFill="1" applyBorder="1" applyAlignment="1" applyProtection="1">
      <alignment horizontal="left" vertical="center"/>
      <protection locked="0"/>
    </xf>
    <xf numFmtId="43" fontId="4" fillId="4" borderId="3" xfId="1" applyFont="1" applyFill="1" applyBorder="1" applyAlignment="1" applyProtection="1">
      <alignment horizontal="center" vertical="center"/>
      <protection locked="0"/>
    </xf>
    <xf numFmtId="1" fontId="4" fillId="4" borderId="32" xfId="0" applyNumberFormat="1" applyFont="1" applyFill="1" applyBorder="1" applyAlignment="1" applyProtection="1">
      <alignment horizontal="left" vertical="center"/>
      <protection locked="0"/>
    </xf>
    <xf numFmtId="1" fontId="4" fillId="4" borderId="3" xfId="0" applyNumberFormat="1" applyFont="1" applyFill="1" applyBorder="1" applyAlignment="1" applyProtection="1">
      <alignment horizontal="center" vertical="center"/>
      <protection locked="0"/>
    </xf>
    <xf numFmtId="1" fontId="4" fillId="4" borderId="11" xfId="0" applyNumberFormat="1" applyFont="1" applyFill="1" applyBorder="1" applyAlignment="1" applyProtection="1">
      <alignment horizontal="center" vertical="center"/>
      <protection locked="0"/>
    </xf>
    <xf numFmtId="1" fontId="4" fillId="4" borderId="33" xfId="0" applyNumberFormat="1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169" fontId="4" fillId="0" borderId="29" xfId="0" applyNumberFormat="1" applyFont="1" applyFill="1" applyBorder="1" applyAlignment="1">
      <alignment horizontal="center" vertical="center"/>
    </xf>
    <xf numFmtId="169" fontId="4" fillId="0" borderId="43" xfId="0" applyNumberFormat="1" applyFont="1" applyFill="1" applyBorder="1" applyAlignment="1">
      <alignment horizontal="center" vertical="center"/>
    </xf>
    <xf numFmtId="1" fontId="0" fillId="0" borderId="29" xfId="0" applyNumberFormat="1" applyBorder="1" applyAlignment="1">
      <alignment horizontal="center" vertical="center"/>
    </xf>
    <xf numFmtId="1" fontId="0" fillId="0" borderId="43" xfId="0" applyNumberFormat="1" applyBorder="1" applyAlignment="1">
      <alignment horizontal="center" vertical="center"/>
    </xf>
    <xf numFmtId="169" fontId="6" fillId="5" borderId="1" xfId="2" applyNumberFormat="1" applyFont="1" applyFill="1" applyBorder="1" applyAlignment="1" applyProtection="1">
      <alignment horizontal="center" vertical="center"/>
    </xf>
    <xf numFmtId="169" fontId="6" fillId="5" borderId="3" xfId="2" applyNumberFormat="1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9" fontId="4" fillId="4" borderId="1" xfId="3" applyFont="1" applyFill="1" applyBorder="1" applyAlignment="1" applyProtection="1">
      <alignment horizontal="center" vertical="center"/>
      <protection locked="0"/>
    </xf>
    <xf numFmtId="9" fontId="4" fillId="4" borderId="3" xfId="3" applyFont="1" applyFill="1" applyBorder="1" applyAlignment="1" applyProtection="1">
      <alignment horizontal="center" vertical="center"/>
      <protection locked="0"/>
    </xf>
    <xf numFmtId="1" fontId="6" fillId="5" borderId="1" xfId="0" applyNumberFormat="1" applyFont="1" applyFill="1" applyBorder="1" applyAlignment="1" applyProtection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left" vertical="center"/>
      <protection locked="0"/>
    </xf>
    <xf numFmtId="0" fontId="5" fillId="4" borderId="2" xfId="0" applyFont="1" applyFill="1" applyBorder="1" applyAlignment="1" applyProtection="1">
      <alignment horizontal="left" vertical="center"/>
      <protection locked="0"/>
    </xf>
    <xf numFmtId="0" fontId="5" fillId="4" borderId="3" xfId="0" applyFont="1" applyFill="1" applyBorder="1" applyAlignment="1" applyProtection="1">
      <alignment horizontal="left" vertical="center"/>
      <protection locked="0"/>
    </xf>
    <xf numFmtId="9" fontId="4" fillId="2" borderId="1" xfId="3" applyFont="1" applyFill="1" applyBorder="1" applyAlignment="1">
      <alignment horizontal="center" vertical="center"/>
    </xf>
    <xf numFmtId="9" fontId="4" fillId="2" borderId="3" xfId="3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167" fontId="4" fillId="4" borderId="1" xfId="0" applyNumberFormat="1" applyFont="1" applyFill="1" applyBorder="1" applyAlignment="1" applyProtection="1">
      <alignment horizontal="center" vertical="center"/>
      <protection locked="0"/>
    </xf>
    <xf numFmtId="167" fontId="4" fillId="4" borderId="3" xfId="0" applyNumberFormat="1" applyFont="1" applyFill="1" applyBorder="1" applyAlignment="1" applyProtection="1">
      <alignment horizontal="center" vertical="center"/>
      <protection locked="0"/>
    </xf>
    <xf numFmtId="168" fontId="10" fillId="4" borderId="1" xfId="2" applyNumberFormat="1" applyFont="1" applyFill="1" applyBorder="1" applyAlignment="1" applyProtection="1">
      <alignment horizontal="center" vertical="center"/>
      <protection locked="0"/>
    </xf>
    <xf numFmtId="168" fontId="10" fillId="4" borderId="3" xfId="2" applyNumberFormat="1" applyFont="1" applyFill="1" applyBorder="1" applyAlignment="1" applyProtection="1">
      <alignment horizontal="center" vertical="center"/>
      <protection locked="0"/>
    </xf>
    <xf numFmtId="171" fontId="4" fillId="4" borderId="1" xfId="2" applyNumberFormat="1" applyFont="1" applyFill="1" applyBorder="1" applyAlignment="1" applyProtection="1">
      <alignment horizontal="center" vertical="center"/>
      <protection locked="0"/>
    </xf>
    <xf numFmtId="171" fontId="4" fillId="4" borderId="3" xfId="2" applyNumberFormat="1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169" fontId="6" fillId="5" borderId="1" xfId="2" applyNumberFormat="1" applyFont="1" applyFill="1" applyBorder="1" applyAlignment="1">
      <alignment horizontal="center" vertical="center"/>
    </xf>
    <xf numFmtId="169" fontId="6" fillId="5" borderId="3" xfId="2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170" fontId="0" fillId="7" borderId="47" xfId="0" applyNumberFormat="1" applyFill="1" applyBorder="1" applyProtection="1">
      <protection locked="0"/>
    </xf>
    <xf numFmtId="0" fontId="9" fillId="3" borderId="0" xfId="0" applyFont="1" applyFill="1" applyAlignment="1" applyProtection="1">
      <alignment horizontal="center" vertical="center"/>
    </xf>
    <xf numFmtId="0" fontId="0" fillId="0" borderId="0" xfId="0" applyProtection="1"/>
    <xf numFmtId="0" fontId="2" fillId="3" borderId="1" xfId="0" applyFont="1" applyFill="1" applyBorder="1" applyAlignment="1" applyProtection="1">
      <alignment horizontal="left" vertical="center"/>
    </xf>
    <xf numFmtId="0" fontId="2" fillId="3" borderId="3" xfId="0" applyFont="1" applyFill="1" applyBorder="1" applyAlignment="1" applyProtection="1">
      <alignment horizontal="left" vertical="center"/>
    </xf>
    <xf numFmtId="0" fontId="2" fillId="3" borderId="11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0" fillId="0" borderId="11" xfId="0" applyBorder="1" applyAlignment="1" applyProtection="1">
      <alignment horizontal="left"/>
    </xf>
    <xf numFmtId="170" fontId="3" fillId="5" borderId="11" xfId="0" applyNumberFormat="1" applyFont="1" applyFill="1" applyBorder="1" applyProtection="1"/>
    <xf numFmtId="170" fontId="13" fillId="5" borderId="11" xfId="0" applyNumberFormat="1" applyFont="1" applyFill="1" applyBorder="1" applyProtection="1"/>
    <xf numFmtId="0" fontId="0" fillId="4" borderId="0" xfId="0" applyFill="1" applyAlignment="1" applyProtection="1">
      <alignment vertical="center"/>
    </xf>
    <xf numFmtId="0" fontId="0" fillId="7" borderId="0" xfId="0" applyFill="1" applyAlignment="1" applyProtection="1">
      <alignment vertical="center"/>
    </xf>
    <xf numFmtId="0" fontId="0" fillId="0" borderId="1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0" fillId="5" borderId="0" xfId="0" applyFill="1" applyAlignment="1" applyProtection="1">
      <alignment vertical="center"/>
    </xf>
    <xf numFmtId="0" fontId="0" fillId="6" borderId="0" xfId="0" applyFill="1" applyAlignment="1" applyProtection="1">
      <alignment vertical="center"/>
    </xf>
    <xf numFmtId="170" fontId="0" fillId="0" borderId="0" xfId="0" applyNumberFormat="1" applyProtection="1"/>
    <xf numFmtId="0" fontId="2" fillId="3" borderId="21" xfId="0" applyFont="1" applyFill="1" applyBorder="1" applyAlignment="1" applyProtection="1">
      <alignment vertical="center"/>
    </xf>
    <xf numFmtId="0" fontId="2" fillId="3" borderId="22" xfId="0" applyFont="1" applyFill="1" applyBorder="1" applyAlignment="1" applyProtection="1">
      <alignment horizontal="center" vertical="center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/>
    </xf>
    <xf numFmtId="170" fontId="13" fillId="5" borderId="46" xfId="0" applyNumberFormat="1" applyFont="1" applyFill="1" applyBorder="1" applyProtection="1"/>
    <xf numFmtId="0" fontId="3" fillId="5" borderId="46" xfId="0" applyFont="1" applyFill="1" applyBorder="1" applyProtection="1"/>
    <xf numFmtId="0" fontId="0" fillId="5" borderId="46" xfId="0" applyFill="1" applyBorder="1" applyProtection="1"/>
    <xf numFmtId="170" fontId="3" fillId="5" borderId="46" xfId="0" applyNumberFormat="1" applyFont="1" applyFill="1" applyBorder="1" applyProtection="1"/>
    <xf numFmtId="170" fontId="3" fillId="5" borderId="48" xfId="0" applyNumberFormat="1" applyFont="1" applyFill="1" applyBorder="1" applyProtection="1"/>
    <xf numFmtId="170" fontId="3" fillId="5" borderId="47" xfId="0" applyNumberFormat="1" applyFont="1" applyFill="1" applyBorder="1" applyProtection="1"/>
    <xf numFmtId="170" fontId="14" fillId="5" borderId="46" xfId="0" applyNumberFormat="1" applyFont="1" applyFill="1" applyBorder="1" applyProtection="1"/>
    <xf numFmtId="0" fontId="2" fillId="3" borderId="23" xfId="0" applyFont="1" applyFill="1" applyBorder="1" applyAlignment="1" applyProtection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B1A7"/>
      <color rgb="FFF3F6D7"/>
      <color rgb="FF7EBEC5"/>
      <color rgb="FFFF8374"/>
      <color rgb="FF333333"/>
      <color rgb="FF56A3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220980</xdr:colOff>
      <xdr:row>19</xdr:row>
      <xdr:rowOff>106680</xdr:rowOff>
    </xdr:from>
    <xdr:to>
      <xdr:col>13</xdr:col>
      <xdr:colOff>708660</xdr:colOff>
      <xdr:row>23</xdr:row>
      <xdr:rowOff>68580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8D346BC-9B78-4EF3-95F6-DC77AB307E09}"/>
            </a:ext>
          </a:extLst>
        </xdr:cNvPr>
        <xdr:cNvSpPr txBox="1"/>
      </xdr:nvSpPr>
      <xdr:spPr>
        <a:xfrm>
          <a:off x="5356860" y="3596640"/>
          <a:ext cx="6088380" cy="693420"/>
        </a:xfrm>
        <a:prstGeom prst="rect">
          <a:avLst/>
        </a:prstGeom>
        <a:solidFill>
          <a:srgbClr val="FFB1A7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Trage in der folgenden Tabelle entweder die Anzahl der geschätzen Pakete, oder die Anzahl der geschätzen Stunden pro Monat für Kunde / Service ein. Das Ergebnis wird automatisch in der Tabelle </a:t>
          </a:r>
          <a:r>
            <a:rPr lang="de-D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Umsatzprognose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 deinen Eingaben errechnet.</a:t>
          </a:r>
          <a:endParaRPr lang="de-DE">
            <a:effectLst/>
          </a:endParaRPr>
        </a:p>
      </xdr:txBody>
    </xdr:sp>
    <xdr:clientData/>
  </xdr:twoCellAnchor>
  <xdr:twoCellAnchor>
    <xdr:from>
      <xdr:col>5</xdr:col>
      <xdr:colOff>304800</xdr:colOff>
      <xdr:row>1</xdr:row>
      <xdr:rowOff>106680</xdr:rowOff>
    </xdr:from>
    <xdr:to>
      <xdr:col>10</xdr:col>
      <xdr:colOff>716280</xdr:colOff>
      <xdr:row>6</xdr:row>
      <xdr:rowOff>15240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1785C27-A394-44F0-B0B0-0A5BE490DE09}"/>
            </a:ext>
          </a:extLst>
        </xdr:cNvPr>
        <xdr:cNvSpPr txBox="1"/>
      </xdr:nvSpPr>
      <xdr:spPr>
        <a:xfrm>
          <a:off x="4640580" y="289560"/>
          <a:ext cx="4411980" cy="822960"/>
        </a:xfrm>
        <a:prstGeom prst="rect">
          <a:avLst/>
        </a:prstGeom>
        <a:solidFill>
          <a:srgbClr val="FFB1A7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Trage in diesem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Abschnitt deinen gewünschten Jahresgewinn sowie deine jährlichen Kosten ein.</a:t>
          </a:r>
          <a:endParaRPr lang="de-DE">
            <a:effectLst/>
          </a:endParaRPr>
        </a:p>
      </xdr:txBody>
    </xdr:sp>
    <xdr:clientData/>
  </xdr:twoCellAnchor>
  <xdr:twoCellAnchor>
    <xdr:from>
      <xdr:col>4</xdr:col>
      <xdr:colOff>510540</xdr:colOff>
      <xdr:row>10</xdr:row>
      <xdr:rowOff>83820</xdr:rowOff>
    </xdr:from>
    <xdr:to>
      <xdr:col>10</xdr:col>
      <xdr:colOff>289560</xdr:colOff>
      <xdr:row>17</xdr:row>
      <xdr:rowOff>53340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F70A875-9DC2-4433-9414-3A12316CAA32}"/>
            </a:ext>
          </a:extLst>
        </xdr:cNvPr>
        <xdr:cNvSpPr txBox="1"/>
      </xdr:nvSpPr>
      <xdr:spPr>
        <a:xfrm>
          <a:off x="4046220" y="1927860"/>
          <a:ext cx="4579620" cy="1249680"/>
        </a:xfrm>
        <a:prstGeom prst="rect">
          <a:avLst/>
        </a:prstGeom>
        <a:solidFill>
          <a:srgbClr val="FFB1A7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diesem Abschnitt definierst du entweder Services, welche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du anbietest, oder Kunden mit denen du arbeitest. Diese Daten bilden die Grundlage für die Berechnungen in den folgenden Tabellen.</a:t>
          </a:r>
        </a:p>
        <a:p>
          <a:endParaRPr lang="de-DE">
            <a:effectLst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kannst hier entweder Paketpreise/Stundenpakete oder Stundenraten eintragen, je nachdem wie du mit deinen Kunden arbeitest. </a:t>
          </a:r>
          <a:endParaRPr lang="de-DE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19</xdr:row>
      <xdr:rowOff>144780</xdr:rowOff>
    </xdr:from>
    <xdr:to>
      <xdr:col>13</xdr:col>
      <xdr:colOff>563880</xdr:colOff>
      <xdr:row>23</xdr:row>
      <xdr:rowOff>106680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9D34CEF-6B01-450A-AD90-5778D47AA20E}"/>
            </a:ext>
          </a:extLst>
        </xdr:cNvPr>
        <xdr:cNvSpPr txBox="1"/>
      </xdr:nvSpPr>
      <xdr:spPr>
        <a:xfrm>
          <a:off x="5212080" y="3634740"/>
          <a:ext cx="6088380" cy="693420"/>
        </a:xfrm>
        <a:prstGeom prst="rect">
          <a:avLst/>
        </a:prstGeom>
        <a:solidFill>
          <a:srgbClr val="FFB1A7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Trage in der folgenden Tabelle entweder die Anzahl der geschätzen Pakete, oder die Anzahl der geschätzen Stunden pro Monat für Kunde / Service ein. Das Ergebnis wird automatisch in der Tabelle </a:t>
          </a:r>
          <a:r>
            <a:rPr lang="de-DE" sz="1100" b="1"/>
            <a:t>Umsatzprognose </a:t>
          </a:r>
          <a:r>
            <a:rPr lang="de-DE" sz="1100"/>
            <a:t>aus deinen Eingaben errechnet.</a:t>
          </a:r>
        </a:p>
      </xdr:txBody>
    </xdr:sp>
    <xdr:clientData/>
  </xdr:twoCellAnchor>
  <xdr:twoCellAnchor>
    <xdr:from>
      <xdr:col>5</xdr:col>
      <xdr:colOff>198120</xdr:colOff>
      <xdr:row>3</xdr:row>
      <xdr:rowOff>22860</xdr:rowOff>
    </xdr:from>
    <xdr:to>
      <xdr:col>10</xdr:col>
      <xdr:colOff>609600</xdr:colOff>
      <xdr:row>7</xdr:row>
      <xdr:rowOff>106680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7422F93-A372-4A0F-BFC9-D38805670FFC}"/>
            </a:ext>
          </a:extLst>
        </xdr:cNvPr>
        <xdr:cNvSpPr txBox="1"/>
      </xdr:nvSpPr>
      <xdr:spPr>
        <a:xfrm>
          <a:off x="4533900" y="571500"/>
          <a:ext cx="4411980" cy="822960"/>
        </a:xfrm>
        <a:prstGeom prst="rect">
          <a:avLst/>
        </a:prstGeom>
        <a:solidFill>
          <a:srgbClr val="FFB1A7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Trage in diesem</a:t>
          </a:r>
          <a:r>
            <a:rPr lang="de-DE" sz="1100" baseline="0"/>
            <a:t> Abschnitt deinen gewünschten Jahresgewinn sowie deine jährlichen Kosten ein.</a:t>
          </a:r>
          <a:endParaRPr lang="de-DE" sz="1100"/>
        </a:p>
      </xdr:txBody>
    </xdr:sp>
    <xdr:clientData/>
  </xdr:twoCellAnchor>
  <xdr:twoCellAnchor>
    <xdr:from>
      <xdr:col>4</xdr:col>
      <xdr:colOff>342900</xdr:colOff>
      <xdr:row>10</xdr:row>
      <xdr:rowOff>53340</xdr:rowOff>
    </xdr:from>
    <xdr:to>
      <xdr:col>10</xdr:col>
      <xdr:colOff>121920</xdr:colOff>
      <xdr:row>17</xdr:row>
      <xdr:rowOff>22860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CD14913-7DBE-4F90-86B7-F30DE3E9479E}"/>
            </a:ext>
          </a:extLst>
        </xdr:cNvPr>
        <xdr:cNvSpPr txBox="1"/>
      </xdr:nvSpPr>
      <xdr:spPr>
        <a:xfrm>
          <a:off x="3878580" y="1897380"/>
          <a:ext cx="4579620" cy="1249680"/>
        </a:xfrm>
        <a:prstGeom prst="rect">
          <a:avLst/>
        </a:prstGeom>
        <a:solidFill>
          <a:srgbClr val="FFB1A7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In diesem Abschnitt definierst du entweder Services, welche</a:t>
          </a:r>
          <a:r>
            <a:rPr lang="de-DE" sz="1100" baseline="0"/>
            <a:t> du anbietest, oder Kunden mit denen du arbeitest. Diese Daten bilden die Grundlage für die Berechnungen in den folgenden Tabellen.</a:t>
          </a:r>
        </a:p>
        <a:p>
          <a:endParaRPr lang="de-DE" sz="1100" baseline="0"/>
        </a:p>
        <a:p>
          <a:r>
            <a:rPr lang="de-DE" sz="1100" baseline="0"/>
            <a:t>Du kannst hier entweder Paketpreise/Stundenpakete oder Stundenraten eintragen, je nachdem wie du mit deinen Kunden arbeitest. </a:t>
          </a:r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7D513-A1A5-4ADB-A3CB-3CE664CFB471}">
  <sheetPr codeName="Sheet1"/>
  <dimension ref="B2:L33"/>
  <sheetViews>
    <sheetView showGridLines="0" tabSelected="1" workbookViewId="0">
      <selection activeCell="B2" sqref="B2:E3"/>
    </sheetView>
  </sheetViews>
  <sheetFormatPr defaultColWidth="9.109375" defaultRowHeight="14.4" x14ac:dyDescent="0.3"/>
  <cols>
    <col min="1" max="1" width="2.109375" style="161" customWidth="1"/>
    <col min="2" max="5" width="15.77734375" style="161" customWidth="1"/>
    <col min="6" max="6" width="14.88671875" style="161" customWidth="1"/>
    <col min="7" max="7" width="19.77734375" style="161" customWidth="1"/>
    <col min="8" max="8" width="17.5546875" style="161" customWidth="1"/>
    <col min="9" max="9" width="19.44140625" style="161" customWidth="1"/>
    <col min="10" max="16384" width="9.109375" style="161"/>
  </cols>
  <sheetData>
    <row r="2" spans="2:12" ht="25.8" customHeight="1" x14ac:dyDescent="0.3">
      <c r="B2" s="160" t="s">
        <v>100</v>
      </c>
      <c r="C2" s="160"/>
      <c r="D2" s="160"/>
      <c r="E2" s="160"/>
    </row>
    <row r="3" spans="2:12" ht="25.8" customHeight="1" x14ac:dyDescent="0.3">
      <c r="B3" s="160"/>
      <c r="C3" s="160"/>
      <c r="D3" s="160"/>
      <c r="E3" s="160"/>
    </row>
    <row r="5" spans="2:12" x14ac:dyDescent="0.3">
      <c r="B5" s="162" t="s">
        <v>86</v>
      </c>
      <c r="C5" s="163"/>
      <c r="D5" s="164" t="s">
        <v>89</v>
      </c>
      <c r="E5" s="164" t="s">
        <v>88</v>
      </c>
      <c r="F5" s="164" t="s">
        <v>110</v>
      </c>
      <c r="H5" s="165" t="s">
        <v>98</v>
      </c>
      <c r="I5" s="166"/>
      <c r="J5" s="166"/>
      <c r="K5" s="166"/>
      <c r="L5" s="166"/>
    </row>
    <row r="6" spans="2:12" x14ac:dyDescent="0.3">
      <c r="B6" s="167" t="s">
        <v>102</v>
      </c>
      <c r="C6" s="167"/>
      <c r="D6" s="74"/>
      <c r="E6" s="168">
        <f>E9-E8-E7</f>
        <v>0</v>
      </c>
      <c r="F6" s="169">
        <f>E6-D6</f>
        <v>0</v>
      </c>
      <c r="H6" s="170"/>
      <c r="I6" s="166" t="s">
        <v>95</v>
      </c>
      <c r="J6" s="166"/>
      <c r="K6" s="166"/>
      <c r="L6" s="166"/>
    </row>
    <row r="7" spans="2:12" x14ac:dyDescent="0.3">
      <c r="B7" s="167" t="s">
        <v>91</v>
      </c>
      <c r="C7" s="167"/>
      <c r="D7" s="74"/>
      <c r="E7" s="75"/>
      <c r="F7" s="169">
        <f t="shared" ref="F7:F9" si="0">E7-D7</f>
        <v>0</v>
      </c>
      <c r="H7" s="171"/>
      <c r="I7" s="166" t="s">
        <v>94</v>
      </c>
      <c r="J7" s="166"/>
      <c r="K7" s="166"/>
      <c r="L7" s="166"/>
    </row>
    <row r="8" spans="2:12" x14ac:dyDescent="0.3">
      <c r="B8" s="172" t="s">
        <v>90</v>
      </c>
      <c r="C8" s="173"/>
      <c r="D8" s="74"/>
      <c r="E8" s="168">
        <f>SUM(C24:C32)</f>
        <v>0</v>
      </c>
      <c r="F8" s="169">
        <f t="shared" si="0"/>
        <v>0</v>
      </c>
      <c r="H8" s="174"/>
      <c r="I8" s="166" t="s">
        <v>96</v>
      </c>
      <c r="J8" s="166"/>
      <c r="K8" s="166"/>
      <c r="L8" s="166"/>
    </row>
    <row r="9" spans="2:12" x14ac:dyDescent="0.3">
      <c r="B9" s="167" t="s">
        <v>111</v>
      </c>
      <c r="C9" s="167"/>
      <c r="D9" s="74"/>
      <c r="E9" s="168">
        <f>SUM(F12:F20)+SUM(F24:F32)</f>
        <v>0</v>
      </c>
      <c r="F9" s="169">
        <f t="shared" si="0"/>
        <v>0</v>
      </c>
      <c r="H9" s="175"/>
      <c r="I9" s="166" t="s">
        <v>97</v>
      </c>
      <c r="J9" s="166"/>
      <c r="K9" s="166"/>
      <c r="L9" s="166"/>
    </row>
    <row r="10" spans="2:12" x14ac:dyDescent="0.3">
      <c r="E10" s="176"/>
    </row>
    <row r="11" spans="2:12" x14ac:dyDescent="0.3">
      <c r="B11" s="177" t="s">
        <v>87</v>
      </c>
      <c r="C11" s="178"/>
      <c r="D11" s="178" t="s">
        <v>112</v>
      </c>
      <c r="E11" s="179" t="s">
        <v>113</v>
      </c>
      <c r="F11" s="180" t="s">
        <v>114</v>
      </c>
      <c r="G11" s="180" t="s">
        <v>115</v>
      </c>
      <c r="H11" s="180" t="s">
        <v>116</v>
      </c>
      <c r="I11" s="180" t="s">
        <v>117</v>
      </c>
    </row>
    <row r="12" spans="2:12" x14ac:dyDescent="0.3">
      <c r="B12" s="76" t="s">
        <v>44</v>
      </c>
      <c r="C12" s="76"/>
      <c r="D12" s="74"/>
      <c r="E12" s="74"/>
      <c r="F12" s="159"/>
      <c r="G12" s="181">
        <f>F12-D12</f>
        <v>0</v>
      </c>
      <c r="H12" s="159"/>
      <c r="I12" s="181">
        <f>H12-E12</f>
        <v>0</v>
      </c>
    </row>
    <row r="13" spans="2:12" x14ac:dyDescent="0.3">
      <c r="B13" s="76" t="s">
        <v>45</v>
      </c>
      <c r="C13" s="76"/>
      <c r="D13" s="74"/>
      <c r="E13" s="74"/>
      <c r="F13" s="159"/>
      <c r="G13" s="181">
        <f t="shared" ref="G13:G20" si="1">F13-D13</f>
        <v>0</v>
      </c>
      <c r="H13" s="159"/>
      <c r="I13" s="181">
        <f t="shared" ref="I13:I20" si="2">H13-E13</f>
        <v>0</v>
      </c>
    </row>
    <row r="14" spans="2:12" x14ac:dyDescent="0.3">
      <c r="B14" s="76"/>
      <c r="C14" s="76"/>
      <c r="D14" s="74"/>
      <c r="E14" s="74"/>
      <c r="F14" s="159"/>
      <c r="G14" s="181">
        <f t="shared" si="1"/>
        <v>0</v>
      </c>
      <c r="H14" s="159"/>
      <c r="I14" s="181">
        <f t="shared" si="2"/>
        <v>0</v>
      </c>
    </row>
    <row r="15" spans="2:12" x14ac:dyDescent="0.3">
      <c r="B15" s="76"/>
      <c r="C15" s="76"/>
      <c r="D15" s="74"/>
      <c r="E15" s="74"/>
      <c r="F15" s="159"/>
      <c r="G15" s="181">
        <f t="shared" si="1"/>
        <v>0</v>
      </c>
      <c r="H15" s="159"/>
      <c r="I15" s="181">
        <f t="shared" si="2"/>
        <v>0</v>
      </c>
    </row>
    <row r="16" spans="2:12" x14ac:dyDescent="0.3">
      <c r="B16" s="76"/>
      <c r="C16" s="76"/>
      <c r="D16" s="74"/>
      <c r="E16" s="74"/>
      <c r="F16" s="159"/>
      <c r="G16" s="181">
        <f t="shared" si="1"/>
        <v>0</v>
      </c>
      <c r="H16" s="159"/>
      <c r="I16" s="181">
        <f t="shared" si="2"/>
        <v>0</v>
      </c>
    </row>
    <row r="17" spans="2:9" x14ac:dyDescent="0.3">
      <c r="B17" s="76"/>
      <c r="C17" s="76"/>
      <c r="D17" s="74"/>
      <c r="E17" s="74"/>
      <c r="F17" s="159"/>
      <c r="G17" s="181">
        <f t="shared" si="1"/>
        <v>0</v>
      </c>
      <c r="H17" s="159"/>
      <c r="I17" s="181">
        <f t="shared" si="2"/>
        <v>0</v>
      </c>
    </row>
    <row r="18" spans="2:9" x14ac:dyDescent="0.3">
      <c r="B18" s="76"/>
      <c r="C18" s="76"/>
      <c r="D18" s="74"/>
      <c r="E18" s="74"/>
      <c r="F18" s="159"/>
      <c r="G18" s="181">
        <f t="shared" si="1"/>
        <v>0</v>
      </c>
      <c r="H18" s="159"/>
      <c r="I18" s="181">
        <f t="shared" si="2"/>
        <v>0</v>
      </c>
    </row>
    <row r="19" spans="2:9" x14ac:dyDescent="0.3">
      <c r="B19" s="76"/>
      <c r="C19" s="76"/>
      <c r="D19" s="74"/>
      <c r="E19" s="74"/>
      <c r="F19" s="159"/>
      <c r="G19" s="181">
        <f t="shared" si="1"/>
        <v>0</v>
      </c>
      <c r="H19" s="159"/>
      <c r="I19" s="181">
        <f t="shared" si="2"/>
        <v>0</v>
      </c>
    </row>
    <row r="20" spans="2:9" x14ac:dyDescent="0.3">
      <c r="B20" s="76"/>
      <c r="C20" s="76"/>
      <c r="D20" s="74"/>
      <c r="E20" s="74"/>
      <c r="F20" s="159"/>
      <c r="G20" s="181">
        <f t="shared" si="1"/>
        <v>0</v>
      </c>
      <c r="H20" s="159"/>
      <c r="I20" s="181">
        <f t="shared" si="2"/>
        <v>0</v>
      </c>
    </row>
    <row r="21" spans="2:9" x14ac:dyDescent="0.3">
      <c r="B21" s="182" t="s">
        <v>25</v>
      </c>
      <c r="C21" s="183"/>
      <c r="D21" s="184">
        <f t="shared" ref="D21:I21" si="3">SUM(D12:D20)</f>
        <v>0</v>
      </c>
      <c r="E21" s="185">
        <f t="shared" si="3"/>
        <v>0</v>
      </c>
      <c r="F21" s="186">
        <f t="shared" si="3"/>
        <v>0</v>
      </c>
      <c r="G21" s="187">
        <f t="shared" si="3"/>
        <v>0</v>
      </c>
      <c r="H21" s="186">
        <f t="shared" si="3"/>
        <v>0</v>
      </c>
      <c r="I21" s="187">
        <f t="shared" si="3"/>
        <v>0</v>
      </c>
    </row>
    <row r="23" spans="2:9" x14ac:dyDescent="0.3">
      <c r="B23" s="177" t="s">
        <v>85</v>
      </c>
      <c r="C23" s="178" t="s">
        <v>101</v>
      </c>
      <c r="D23" s="178" t="s">
        <v>112</v>
      </c>
      <c r="E23" s="188" t="s">
        <v>113</v>
      </c>
      <c r="F23" s="180" t="s">
        <v>114</v>
      </c>
      <c r="G23" s="180" t="s">
        <v>115</v>
      </c>
      <c r="H23" s="180" t="s">
        <v>116</v>
      </c>
      <c r="I23" s="180" t="s">
        <v>117</v>
      </c>
    </row>
    <row r="24" spans="2:9" x14ac:dyDescent="0.3">
      <c r="B24" s="76" t="s">
        <v>53</v>
      </c>
      <c r="C24" s="77"/>
      <c r="D24" s="74"/>
      <c r="E24" s="74"/>
      <c r="F24" s="159"/>
      <c r="G24" s="181">
        <f>F24-D24</f>
        <v>0</v>
      </c>
      <c r="H24" s="159"/>
      <c r="I24" s="181">
        <f>H24-E24</f>
        <v>0</v>
      </c>
    </row>
    <row r="25" spans="2:9" x14ac:dyDescent="0.3">
      <c r="B25" s="76" t="s">
        <v>54</v>
      </c>
      <c r="C25" s="77"/>
      <c r="D25" s="74"/>
      <c r="E25" s="74"/>
      <c r="F25" s="159"/>
      <c r="G25" s="181">
        <f t="shared" ref="G25:G32" si="4">F25-D25</f>
        <v>0</v>
      </c>
      <c r="H25" s="159"/>
      <c r="I25" s="181">
        <f t="shared" ref="I25:I32" si="5">H25-E25</f>
        <v>0</v>
      </c>
    </row>
    <row r="26" spans="2:9" x14ac:dyDescent="0.3">
      <c r="B26" s="76"/>
      <c r="C26" s="76"/>
      <c r="D26" s="74"/>
      <c r="E26" s="74"/>
      <c r="F26" s="159"/>
      <c r="G26" s="181">
        <f t="shared" si="4"/>
        <v>0</v>
      </c>
      <c r="H26" s="159"/>
      <c r="I26" s="181">
        <f t="shared" si="5"/>
        <v>0</v>
      </c>
    </row>
    <row r="27" spans="2:9" x14ac:dyDescent="0.3">
      <c r="B27" s="76"/>
      <c r="C27" s="76"/>
      <c r="D27" s="74"/>
      <c r="E27" s="74"/>
      <c r="F27" s="159"/>
      <c r="G27" s="181">
        <f t="shared" si="4"/>
        <v>0</v>
      </c>
      <c r="H27" s="159"/>
      <c r="I27" s="181">
        <f t="shared" si="5"/>
        <v>0</v>
      </c>
    </row>
    <row r="28" spans="2:9" x14ac:dyDescent="0.3">
      <c r="B28" s="76"/>
      <c r="C28" s="76"/>
      <c r="D28" s="74"/>
      <c r="E28" s="74"/>
      <c r="F28" s="159"/>
      <c r="G28" s="181">
        <f t="shared" si="4"/>
        <v>0</v>
      </c>
      <c r="H28" s="159"/>
      <c r="I28" s="181">
        <f t="shared" si="5"/>
        <v>0</v>
      </c>
    </row>
    <row r="29" spans="2:9" x14ac:dyDescent="0.3">
      <c r="B29" s="76"/>
      <c r="C29" s="76"/>
      <c r="D29" s="74"/>
      <c r="E29" s="74"/>
      <c r="F29" s="159"/>
      <c r="G29" s="181">
        <f t="shared" si="4"/>
        <v>0</v>
      </c>
      <c r="H29" s="159"/>
      <c r="I29" s="181">
        <f t="shared" si="5"/>
        <v>0</v>
      </c>
    </row>
    <row r="30" spans="2:9" x14ac:dyDescent="0.3">
      <c r="B30" s="76"/>
      <c r="C30" s="76"/>
      <c r="D30" s="74"/>
      <c r="E30" s="74"/>
      <c r="F30" s="159"/>
      <c r="G30" s="181">
        <f t="shared" si="4"/>
        <v>0</v>
      </c>
      <c r="H30" s="159"/>
      <c r="I30" s="181">
        <f t="shared" si="5"/>
        <v>0</v>
      </c>
    </row>
    <row r="31" spans="2:9" x14ac:dyDescent="0.3">
      <c r="B31" s="76"/>
      <c r="C31" s="76"/>
      <c r="D31" s="74"/>
      <c r="E31" s="74"/>
      <c r="F31" s="159"/>
      <c r="G31" s="181">
        <f t="shared" si="4"/>
        <v>0</v>
      </c>
      <c r="H31" s="159"/>
      <c r="I31" s="181">
        <f t="shared" si="5"/>
        <v>0</v>
      </c>
    </row>
    <row r="32" spans="2:9" x14ac:dyDescent="0.3">
      <c r="B32" s="76"/>
      <c r="C32" s="76"/>
      <c r="D32" s="74"/>
      <c r="E32" s="74"/>
      <c r="F32" s="159"/>
      <c r="G32" s="181">
        <f t="shared" si="4"/>
        <v>0</v>
      </c>
      <c r="H32" s="159"/>
      <c r="I32" s="181">
        <f t="shared" si="5"/>
        <v>0</v>
      </c>
    </row>
    <row r="33" spans="2:9" x14ac:dyDescent="0.3">
      <c r="B33" s="182" t="s">
        <v>25</v>
      </c>
      <c r="C33" s="183"/>
      <c r="D33" s="184">
        <f t="shared" ref="D33:I33" si="6">SUM(D24:D32)</f>
        <v>0</v>
      </c>
      <c r="E33" s="184">
        <f t="shared" si="6"/>
        <v>0</v>
      </c>
      <c r="F33" s="186">
        <f t="shared" si="6"/>
        <v>0</v>
      </c>
      <c r="G33" s="187">
        <f t="shared" si="6"/>
        <v>0</v>
      </c>
      <c r="H33" s="186">
        <f t="shared" si="6"/>
        <v>0</v>
      </c>
      <c r="I33" s="187">
        <f t="shared" si="6"/>
        <v>0</v>
      </c>
    </row>
  </sheetData>
  <sheetProtection sheet="1" objects="1" scenarios="1" formatCells="0" formatColumns="0" formatRows="0"/>
  <protectedRanges>
    <protectedRange sqref="E24:E25 E28:E31" name="Biz Inputs_1"/>
    <protectedRange sqref="E26:E27" name="Product Names_1"/>
  </protectedRanges>
  <mergeCells count="6">
    <mergeCell ref="B2:E3"/>
    <mergeCell ref="B6:C6"/>
    <mergeCell ref="B7:C7"/>
    <mergeCell ref="B9:C9"/>
    <mergeCell ref="B5:C5"/>
    <mergeCell ref="B8:C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CA60-290C-4F4F-9560-4997917357CA}">
  <sheetPr codeName="Sheet5"/>
  <dimension ref="B2:W32"/>
  <sheetViews>
    <sheetView showGridLines="0" zoomScale="90" zoomScaleNormal="90" workbookViewId="0">
      <selection activeCell="B2" sqref="B2:D3"/>
    </sheetView>
  </sheetViews>
  <sheetFormatPr defaultRowHeight="14.4" x14ac:dyDescent="0.3"/>
  <cols>
    <col min="1" max="1" width="2.77734375" customWidth="1"/>
    <col min="2" max="2" width="34.109375" customWidth="1"/>
    <col min="3" max="3" width="12.77734375" customWidth="1"/>
    <col min="4" max="5" width="6.77734375" customWidth="1"/>
    <col min="6" max="6" width="6.5546875" customWidth="1"/>
    <col min="7" max="7" width="6.77734375" customWidth="1"/>
    <col min="8" max="10" width="12.77734375" customWidth="1"/>
    <col min="11" max="14" width="6.77734375" customWidth="1"/>
    <col min="15" max="15" width="12.77734375" customWidth="1"/>
    <col min="16" max="19" width="6.77734375" customWidth="1"/>
    <col min="20" max="23" width="12.77734375" customWidth="1"/>
  </cols>
  <sheetData>
    <row r="2" spans="2:16" ht="25.8" customHeight="1" x14ac:dyDescent="0.3">
      <c r="B2" s="140" t="s">
        <v>69</v>
      </c>
      <c r="C2" s="140"/>
      <c r="D2" s="140"/>
      <c r="E2" s="103"/>
      <c r="F2" s="103"/>
    </row>
    <row r="3" spans="2:16" ht="25.8" customHeight="1" x14ac:dyDescent="0.3">
      <c r="B3" s="140"/>
      <c r="C3" s="140"/>
      <c r="D3" s="140"/>
      <c r="E3" s="103"/>
      <c r="F3" s="103"/>
    </row>
    <row r="5" spans="2:16" s="1" customFormat="1" x14ac:dyDescent="0.3">
      <c r="B5" s="104" t="s">
        <v>70</v>
      </c>
      <c r="C5" s="141"/>
      <c r="D5" s="141"/>
      <c r="E5" s="142"/>
      <c r="F5" s="143"/>
      <c r="H5" s="104" t="s">
        <v>99</v>
      </c>
      <c r="I5" s="141"/>
      <c r="J5" s="141"/>
      <c r="K5" s="141"/>
      <c r="L5" s="141"/>
      <c r="M5" s="141"/>
      <c r="N5" s="105"/>
    </row>
    <row r="6" spans="2:16" s="1" customFormat="1" x14ac:dyDescent="0.3">
      <c r="B6" s="131" t="s">
        <v>57</v>
      </c>
      <c r="C6" s="132"/>
      <c r="D6" s="133"/>
      <c r="E6" s="138"/>
      <c r="F6" s="139"/>
      <c r="H6" s="119" t="s">
        <v>61</v>
      </c>
      <c r="I6" s="120"/>
      <c r="J6" s="120"/>
      <c r="K6" s="120"/>
      <c r="L6" s="121"/>
      <c r="M6" s="144"/>
      <c r="N6" s="145"/>
    </row>
    <row r="7" spans="2:16" s="1" customFormat="1" x14ac:dyDescent="0.3">
      <c r="B7" s="131" t="s">
        <v>58</v>
      </c>
      <c r="C7" s="132"/>
      <c r="D7" s="133"/>
      <c r="E7" s="134"/>
      <c r="F7" s="135"/>
      <c r="H7" s="119" t="s">
        <v>73</v>
      </c>
      <c r="I7" s="120"/>
      <c r="J7" s="120"/>
      <c r="K7" s="120"/>
      <c r="L7" s="121"/>
      <c r="M7" s="136"/>
      <c r="N7" s="137"/>
    </row>
    <row r="8" spans="2:16" s="1" customFormat="1" x14ac:dyDescent="0.3">
      <c r="B8" s="3" t="s">
        <v>72</v>
      </c>
      <c r="C8" s="4"/>
      <c r="D8" s="5"/>
      <c r="E8" s="138"/>
      <c r="F8" s="139"/>
      <c r="H8" s="119" t="s">
        <v>74</v>
      </c>
      <c r="I8" s="120"/>
      <c r="J8" s="120"/>
      <c r="K8" s="120"/>
      <c r="L8" s="121"/>
      <c r="M8" s="122"/>
      <c r="N8" s="123"/>
    </row>
    <row r="9" spans="2:16" s="1" customFormat="1" x14ac:dyDescent="0.3">
      <c r="B9" s="116" t="s">
        <v>60</v>
      </c>
      <c r="C9" s="117"/>
      <c r="D9" s="118"/>
      <c r="E9" s="114">
        <f>E8+H31</f>
        <v>0</v>
      </c>
      <c r="F9" s="115"/>
      <c r="H9" s="119" t="s">
        <v>75</v>
      </c>
      <c r="I9" s="120"/>
      <c r="J9" s="120"/>
      <c r="K9" s="120"/>
      <c r="L9" s="121"/>
      <c r="M9" s="122"/>
      <c r="N9" s="123"/>
      <c r="O9" s="21">
        <f>IF(M10&gt;0,M10,M9)</f>
        <v>0</v>
      </c>
    </row>
    <row r="10" spans="2:16" s="1" customFormat="1" x14ac:dyDescent="0.3">
      <c r="B10" s="116" t="s">
        <v>55</v>
      </c>
      <c r="C10" s="117"/>
      <c r="D10" s="118"/>
      <c r="E10" s="124">
        <f>R31</f>
        <v>0</v>
      </c>
      <c r="F10" s="125"/>
      <c r="H10" s="126" t="s">
        <v>71</v>
      </c>
      <c r="I10" s="127"/>
      <c r="J10" s="127"/>
      <c r="K10" s="127"/>
      <c r="L10" s="128"/>
      <c r="M10" s="129">
        <f>VLOOKUP(H10,Grunddaten!$I$4:$J$13,2,FALSE)</f>
        <v>0</v>
      </c>
      <c r="N10" s="130"/>
      <c r="O10" s="59"/>
    </row>
    <row r="11" spans="2:16" s="1" customFormat="1" x14ac:dyDescent="0.3">
      <c r="B11" s="6" t="s">
        <v>56</v>
      </c>
      <c r="C11" s="7"/>
      <c r="D11" s="8"/>
      <c r="E11" s="114">
        <f>T31</f>
        <v>0</v>
      </c>
      <c r="F11" s="115"/>
      <c r="O11" s="59" t="s">
        <v>98</v>
      </c>
    </row>
    <row r="12" spans="2:16" s="1" customFormat="1" x14ac:dyDescent="0.3">
      <c r="B12" s="6" t="s">
        <v>68</v>
      </c>
      <c r="C12" s="7"/>
      <c r="D12" s="8"/>
      <c r="E12" s="114">
        <f>V31</f>
        <v>0</v>
      </c>
      <c r="F12" s="115"/>
      <c r="O12" s="47"/>
      <c r="P12" s="1" t="s">
        <v>95</v>
      </c>
    </row>
    <row r="13" spans="2:16" s="1" customFormat="1" x14ac:dyDescent="0.3">
      <c r="B13" s="30"/>
      <c r="C13" s="30"/>
      <c r="D13" s="30"/>
      <c r="E13" s="2"/>
      <c r="F13" s="2"/>
      <c r="G13" s="2"/>
      <c r="O13" s="46"/>
      <c r="P13" s="1" t="s">
        <v>94</v>
      </c>
    </row>
    <row r="14" spans="2:16" s="1" customFormat="1" x14ac:dyDescent="0.3">
      <c r="B14" s="30"/>
      <c r="C14" s="30"/>
      <c r="D14" s="30"/>
      <c r="E14" s="2"/>
      <c r="F14" s="2"/>
      <c r="G14" s="2"/>
      <c r="O14" s="58"/>
      <c r="P14" s="1" t="s">
        <v>104</v>
      </c>
    </row>
    <row r="15" spans="2:16" s="1" customFormat="1" x14ac:dyDescent="0.3">
      <c r="B15" s="30"/>
      <c r="C15" s="30"/>
      <c r="D15" s="30"/>
      <c r="E15" s="30"/>
      <c r="F15" s="31"/>
      <c r="G15" s="31"/>
      <c r="O15" s="43"/>
      <c r="P15" s="1" t="s">
        <v>97</v>
      </c>
    </row>
    <row r="17" spans="2:23" ht="36.6" customHeight="1" x14ac:dyDescent="0.3">
      <c r="B17" s="35" t="s">
        <v>103</v>
      </c>
      <c r="C17" s="36" t="s">
        <v>62</v>
      </c>
      <c r="D17" s="106" t="s">
        <v>65</v>
      </c>
      <c r="E17" s="107"/>
      <c r="F17" s="106" t="s">
        <v>76</v>
      </c>
      <c r="G17" s="107"/>
      <c r="H17" s="106" t="s">
        <v>64</v>
      </c>
      <c r="I17" s="107"/>
      <c r="J17" s="36" t="s">
        <v>84</v>
      </c>
      <c r="K17" s="106" t="s">
        <v>66</v>
      </c>
      <c r="L17" s="107"/>
      <c r="M17" s="106" t="s">
        <v>67</v>
      </c>
      <c r="N17" s="107"/>
      <c r="O17" s="36" t="s">
        <v>77</v>
      </c>
      <c r="P17" s="108" t="s">
        <v>63</v>
      </c>
      <c r="Q17" s="109"/>
      <c r="R17" s="106" t="s">
        <v>3</v>
      </c>
      <c r="S17" s="107"/>
      <c r="T17" s="106" t="s">
        <v>2</v>
      </c>
      <c r="U17" s="107"/>
      <c r="V17" s="106" t="s">
        <v>59</v>
      </c>
      <c r="W17" s="107"/>
    </row>
    <row r="18" spans="2:23" ht="13.8" customHeight="1" x14ac:dyDescent="0.3">
      <c r="B18" s="39"/>
      <c r="C18" s="40"/>
      <c r="D18" s="41" t="s">
        <v>92</v>
      </c>
      <c r="E18" s="42" t="s">
        <v>93</v>
      </c>
      <c r="F18" s="41" t="s">
        <v>92</v>
      </c>
      <c r="G18" s="42" t="s">
        <v>93</v>
      </c>
      <c r="H18" s="41" t="s">
        <v>92</v>
      </c>
      <c r="I18" s="42" t="s">
        <v>93</v>
      </c>
      <c r="J18" s="40"/>
      <c r="K18" s="41" t="s">
        <v>92</v>
      </c>
      <c r="L18" s="42" t="s">
        <v>93</v>
      </c>
      <c r="M18" s="41" t="s">
        <v>92</v>
      </c>
      <c r="N18" s="42" t="s">
        <v>93</v>
      </c>
      <c r="O18" s="40"/>
      <c r="P18" s="41" t="s">
        <v>92</v>
      </c>
      <c r="Q18" s="42" t="s">
        <v>93</v>
      </c>
      <c r="R18" s="41" t="s">
        <v>92</v>
      </c>
      <c r="S18" s="42" t="s">
        <v>93</v>
      </c>
      <c r="T18" s="41" t="s">
        <v>92</v>
      </c>
      <c r="U18" s="42" t="s">
        <v>93</v>
      </c>
      <c r="V18" s="41" t="s">
        <v>92</v>
      </c>
      <c r="W18" s="42" t="s">
        <v>93</v>
      </c>
    </row>
    <row r="19" spans="2:23" ht="30" customHeight="1" x14ac:dyDescent="0.3">
      <c r="B19" s="56"/>
      <c r="C19" s="48" t="s">
        <v>12</v>
      </c>
      <c r="D19" s="32"/>
      <c r="E19" s="78" t="str">
        <f t="shared" ref="E19:E30" si="0">IF(D19&lt;&gt;"",IF(Q19&lt;&gt;"",L19-$M$8,""),"")</f>
        <v/>
      </c>
      <c r="F19" s="32"/>
      <c r="G19" s="78" t="str">
        <f>IF(F19&lt;&gt;"",IF(S19&lt;&gt;"",S19/O19,""),"")</f>
        <v/>
      </c>
      <c r="H19" s="37"/>
      <c r="I19" s="44"/>
      <c r="J19" s="37"/>
      <c r="K19" s="80">
        <f t="shared" ref="K19:K30" si="1">$M$8+D19</f>
        <v>0</v>
      </c>
      <c r="L19" s="81" t="str">
        <f>IF(Q19&lt;&gt;"",Q19/$M$7,"")</f>
        <v/>
      </c>
      <c r="M19" s="82">
        <f t="shared" ref="M19:M30" si="2">$O$9</f>
        <v>0</v>
      </c>
      <c r="N19" s="81" t="str">
        <f t="shared" ref="N19:N30" si="3">IF(AND(S19&lt;&gt;"",F19=""),S19/IF(Q19&lt;&gt;"",Q19,P19),"")</f>
        <v/>
      </c>
      <c r="O19" s="83">
        <f>M7+IF(Q19&lt;&gt;"",Q19,P19)</f>
        <v>0</v>
      </c>
      <c r="P19" s="83">
        <f>ROUNDDOWN($M$7*K19,0)</f>
        <v>0</v>
      </c>
      <c r="Q19" s="89"/>
      <c r="R19" s="50">
        <f>IF(MONTH($E$7)=1,ROUNDDOWN((P19*MAX(M19,F19))+(M7*F19),0),0)</f>
        <v>0</v>
      </c>
      <c r="S19" s="89"/>
      <c r="T19" s="91">
        <f t="shared" ref="T19:T30" si="4">R19*IF(J19&gt;0,J19,$E$6)</f>
        <v>0</v>
      </c>
      <c r="U19" s="92" t="str">
        <f>IF(S19&lt;&gt;"",S19*IF(J19&gt;0,J19,$E$6),"")</f>
        <v/>
      </c>
      <c r="V19" s="93">
        <f t="shared" ref="V19:V30" si="5">T19-($E$8/12)-H19</f>
        <v>0</v>
      </c>
      <c r="W19" s="94" t="str">
        <f t="shared" ref="W19:W30" si="6">IF(S19&lt;&gt;"",U19-($E$8/12)-IF(I19&lt;&gt;"",I19,H19),"")</f>
        <v/>
      </c>
    </row>
    <row r="20" spans="2:23" ht="30" customHeight="1" x14ac:dyDescent="0.3">
      <c r="B20" s="56"/>
      <c r="C20" s="48" t="s">
        <v>13</v>
      </c>
      <c r="D20" s="33"/>
      <c r="E20" s="78" t="str">
        <f t="shared" si="0"/>
        <v/>
      </c>
      <c r="F20" s="33"/>
      <c r="G20" s="78" t="str">
        <f t="shared" ref="G20:G30" si="7">IF(F20&lt;&gt;"",IF(S20&lt;&gt;"",S20/O20,""),"")</f>
        <v/>
      </c>
      <c r="H20" s="37"/>
      <c r="I20" s="44"/>
      <c r="J20" s="37"/>
      <c r="K20" s="80">
        <f t="shared" si="1"/>
        <v>0</v>
      </c>
      <c r="L20" s="81" t="str">
        <f>IF(Q20&lt;&gt;"",Q20/O19,"")</f>
        <v/>
      </c>
      <c r="M20" s="82">
        <f t="shared" si="2"/>
        <v>0</v>
      </c>
      <c r="N20" s="81" t="str">
        <f t="shared" si="3"/>
        <v/>
      </c>
      <c r="O20" s="83">
        <f>O19+IF(Q20&lt;&gt;"",Q20,P20)</f>
        <v>0</v>
      </c>
      <c r="P20" s="83">
        <f>ROUNDDOWN(O19*K20,0)</f>
        <v>0</v>
      </c>
      <c r="Q20" s="89"/>
      <c r="R20" s="50">
        <f>IF(MONTH($E$7)&lt;3,ROUNDDOWN((P20*MAX(M20,F20))+(($M$7+P19)*F20),0),0)</f>
        <v>0</v>
      </c>
      <c r="S20" s="89"/>
      <c r="T20" s="91">
        <f t="shared" si="4"/>
        <v>0</v>
      </c>
      <c r="U20" s="92" t="str">
        <f t="shared" ref="U20:U30" si="8">IF(S20&lt;&gt;"",S20*IF(J20&gt;0,J20,$E$6),"")</f>
        <v/>
      </c>
      <c r="V20" s="93">
        <f t="shared" si="5"/>
        <v>0</v>
      </c>
      <c r="W20" s="94" t="str">
        <f t="shared" si="6"/>
        <v/>
      </c>
    </row>
    <row r="21" spans="2:23" ht="30" customHeight="1" x14ac:dyDescent="0.3">
      <c r="B21" s="56"/>
      <c r="C21" s="48" t="s">
        <v>14</v>
      </c>
      <c r="D21" s="33"/>
      <c r="E21" s="78" t="str">
        <f t="shared" si="0"/>
        <v/>
      </c>
      <c r="F21" s="33"/>
      <c r="G21" s="78" t="str">
        <f t="shared" si="7"/>
        <v/>
      </c>
      <c r="H21" s="37"/>
      <c r="I21" s="44"/>
      <c r="J21" s="37"/>
      <c r="K21" s="80">
        <f t="shared" si="1"/>
        <v>0</v>
      </c>
      <c r="L21" s="81" t="str">
        <f t="shared" ref="L21:L30" si="9">IF(Q21&lt;&gt;"",Q21/O20,"")</f>
        <v/>
      </c>
      <c r="M21" s="82">
        <f t="shared" si="2"/>
        <v>0</v>
      </c>
      <c r="N21" s="81" t="str">
        <f t="shared" si="3"/>
        <v/>
      </c>
      <c r="O21" s="83">
        <f t="shared" ref="O21:O30" si="10">O20+IF(Q21&lt;&gt;"",Q21,P21)</f>
        <v>0</v>
      </c>
      <c r="P21" s="83">
        <f t="shared" ref="P21:P30" si="11">ROUNDDOWN(O20*K21,0)</f>
        <v>0</v>
      </c>
      <c r="Q21" s="89"/>
      <c r="R21" s="50">
        <f>IF(MONTH($E$7)&lt;4,ROUNDDOWN((P21*MAX(M21,F21))+(($M$7+SUM($P$19:P20))*F21),0),0)</f>
        <v>0</v>
      </c>
      <c r="S21" s="89"/>
      <c r="T21" s="91">
        <f t="shared" si="4"/>
        <v>0</v>
      </c>
      <c r="U21" s="92" t="str">
        <f t="shared" si="8"/>
        <v/>
      </c>
      <c r="V21" s="93">
        <f t="shared" si="5"/>
        <v>0</v>
      </c>
      <c r="W21" s="94" t="str">
        <f t="shared" si="6"/>
        <v/>
      </c>
    </row>
    <row r="22" spans="2:23" ht="30" customHeight="1" x14ac:dyDescent="0.3">
      <c r="B22" s="56"/>
      <c r="C22" s="48" t="s">
        <v>15</v>
      </c>
      <c r="D22" s="33"/>
      <c r="E22" s="78" t="str">
        <f t="shared" si="0"/>
        <v/>
      </c>
      <c r="F22" s="33"/>
      <c r="G22" s="78" t="str">
        <f t="shared" si="7"/>
        <v/>
      </c>
      <c r="H22" s="37"/>
      <c r="I22" s="44"/>
      <c r="J22" s="37"/>
      <c r="K22" s="80">
        <f t="shared" si="1"/>
        <v>0</v>
      </c>
      <c r="L22" s="81" t="str">
        <f t="shared" si="9"/>
        <v/>
      </c>
      <c r="M22" s="82">
        <f t="shared" si="2"/>
        <v>0</v>
      </c>
      <c r="N22" s="81" t="str">
        <f t="shared" si="3"/>
        <v/>
      </c>
      <c r="O22" s="83">
        <f t="shared" si="10"/>
        <v>0</v>
      </c>
      <c r="P22" s="83">
        <f t="shared" si="11"/>
        <v>0</v>
      </c>
      <c r="Q22" s="89"/>
      <c r="R22" s="50">
        <f>IF(MONTH($E$7)&lt;5,ROUNDDOWN((P22*MAX(M22,F22))+(($M$7+SUM($P$19:P21))*F22),0),0)</f>
        <v>0</v>
      </c>
      <c r="S22" s="89"/>
      <c r="T22" s="91">
        <f t="shared" si="4"/>
        <v>0</v>
      </c>
      <c r="U22" s="92" t="str">
        <f t="shared" si="8"/>
        <v/>
      </c>
      <c r="V22" s="93">
        <f t="shared" si="5"/>
        <v>0</v>
      </c>
      <c r="W22" s="94" t="str">
        <f t="shared" si="6"/>
        <v/>
      </c>
    </row>
    <row r="23" spans="2:23" ht="30" customHeight="1" x14ac:dyDescent="0.3">
      <c r="B23" s="56"/>
      <c r="C23" s="48" t="s">
        <v>16</v>
      </c>
      <c r="D23" s="33"/>
      <c r="E23" s="78" t="str">
        <f t="shared" si="0"/>
        <v/>
      </c>
      <c r="F23" s="33"/>
      <c r="G23" s="78" t="str">
        <f t="shared" si="7"/>
        <v/>
      </c>
      <c r="H23" s="37"/>
      <c r="I23" s="44"/>
      <c r="J23" s="37"/>
      <c r="K23" s="80">
        <f t="shared" si="1"/>
        <v>0</v>
      </c>
      <c r="L23" s="81" t="str">
        <f t="shared" si="9"/>
        <v/>
      </c>
      <c r="M23" s="82">
        <f t="shared" si="2"/>
        <v>0</v>
      </c>
      <c r="N23" s="81" t="str">
        <f t="shared" si="3"/>
        <v/>
      </c>
      <c r="O23" s="83">
        <f t="shared" si="10"/>
        <v>0</v>
      </c>
      <c r="P23" s="83">
        <f t="shared" si="11"/>
        <v>0</v>
      </c>
      <c r="Q23" s="89"/>
      <c r="R23" s="50">
        <f>IF(MONTH($E$7)&lt;6,ROUNDDOWN((P23*MAX(M23,F23))+(($M$7+SUM($P$19:P22))*F23),0),0)</f>
        <v>0</v>
      </c>
      <c r="S23" s="89"/>
      <c r="T23" s="91">
        <f t="shared" si="4"/>
        <v>0</v>
      </c>
      <c r="U23" s="92" t="str">
        <f t="shared" si="8"/>
        <v/>
      </c>
      <c r="V23" s="93">
        <f t="shared" si="5"/>
        <v>0</v>
      </c>
      <c r="W23" s="94" t="str">
        <f t="shared" si="6"/>
        <v/>
      </c>
    </row>
    <row r="24" spans="2:23" ht="30" customHeight="1" x14ac:dyDescent="0.3">
      <c r="B24" s="56"/>
      <c r="C24" s="48" t="s">
        <v>17</v>
      </c>
      <c r="D24" s="33"/>
      <c r="E24" s="78" t="str">
        <f t="shared" si="0"/>
        <v/>
      </c>
      <c r="F24" s="33"/>
      <c r="G24" s="78" t="str">
        <f t="shared" si="7"/>
        <v/>
      </c>
      <c r="H24" s="37"/>
      <c r="I24" s="44"/>
      <c r="J24" s="37"/>
      <c r="K24" s="80">
        <f t="shared" si="1"/>
        <v>0</v>
      </c>
      <c r="L24" s="81" t="str">
        <f t="shared" si="9"/>
        <v/>
      </c>
      <c r="M24" s="82">
        <f t="shared" si="2"/>
        <v>0</v>
      </c>
      <c r="N24" s="81" t="str">
        <f t="shared" si="3"/>
        <v/>
      </c>
      <c r="O24" s="83">
        <f t="shared" si="10"/>
        <v>0</v>
      </c>
      <c r="P24" s="83">
        <f t="shared" si="11"/>
        <v>0</v>
      </c>
      <c r="Q24" s="89"/>
      <c r="R24" s="50">
        <f>IF(MONTH($E$7)&lt;7,ROUNDDOWN((P24*MAX(M24,F24))+(($M$7+SUM($P$19:P23))*F24),0),0)</f>
        <v>0</v>
      </c>
      <c r="S24" s="89"/>
      <c r="T24" s="91">
        <f t="shared" si="4"/>
        <v>0</v>
      </c>
      <c r="U24" s="92" t="str">
        <f t="shared" si="8"/>
        <v/>
      </c>
      <c r="V24" s="93">
        <f t="shared" si="5"/>
        <v>0</v>
      </c>
      <c r="W24" s="94" t="str">
        <f t="shared" si="6"/>
        <v/>
      </c>
    </row>
    <row r="25" spans="2:23" ht="30" customHeight="1" x14ac:dyDescent="0.3">
      <c r="B25" s="56"/>
      <c r="C25" s="48" t="s">
        <v>18</v>
      </c>
      <c r="D25" s="33"/>
      <c r="E25" s="78" t="str">
        <f t="shared" si="0"/>
        <v/>
      </c>
      <c r="F25" s="33"/>
      <c r="G25" s="78" t="str">
        <f t="shared" si="7"/>
        <v/>
      </c>
      <c r="H25" s="37"/>
      <c r="I25" s="44"/>
      <c r="J25" s="37"/>
      <c r="K25" s="80">
        <f t="shared" si="1"/>
        <v>0</v>
      </c>
      <c r="L25" s="81" t="str">
        <f t="shared" si="9"/>
        <v/>
      </c>
      <c r="M25" s="82">
        <f t="shared" si="2"/>
        <v>0</v>
      </c>
      <c r="N25" s="81" t="str">
        <f t="shared" si="3"/>
        <v/>
      </c>
      <c r="O25" s="83">
        <f t="shared" si="10"/>
        <v>0</v>
      </c>
      <c r="P25" s="83">
        <f t="shared" si="11"/>
        <v>0</v>
      </c>
      <c r="Q25" s="89"/>
      <c r="R25" s="50">
        <f>IF(MONTH($E$7)&lt;8,ROUNDDOWN((P25*MAX(M25,F25))+(($M$7+SUM($P$19:P24))*F25),0),0)</f>
        <v>0</v>
      </c>
      <c r="S25" s="89"/>
      <c r="T25" s="91">
        <f t="shared" si="4"/>
        <v>0</v>
      </c>
      <c r="U25" s="92" t="str">
        <f t="shared" si="8"/>
        <v/>
      </c>
      <c r="V25" s="93">
        <f t="shared" si="5"/>
        <v>0</v>
      </c>
      <c r="W25" s="94" t="str">
        <f t="shared" si="6"/>
        <v/>
      </c>
    </row>
    <row r="26" spans="2:23" ht="30" customHeight="1" x14ac:dyDescent="0.3">
      <c r="B26" s="56"/>
      <c r="C26" s="48" t="s">
        <v>19</v>
      </c>
      <c r="D26" s="33"/>
      <c r="E26" s="78" t="str">
        <f t="shared" si="0"/>
        <v/>
      </c>
      <c r="F26" s="33"/>
      <c r="G26" s="78" t="str">
        <f t="shared" si="7"/>
        <v/>
      </c>
      <c r="H26" s="37"/>
      <c r="I26" s="44"/>
      <c r="J26" s="37"/>
      <c r="K26" s="80">
        <f t="shared" si="1"/>
        <v>0</v>
      </c>
      <c r="L26" s="81" t="str">
        <f t="shared" si="9"/>
        <v/>
      </c>
      <c r="M26" s="82">
        <f t="shared" si="2"/>
        <v>0</v>
      </c>
      <c r="N26" s="81" t="str">
        <f t="shared" si="3"/>
        <v/>
      </c>
      <c r="O26" s="83">
        <f t="shared" si="10"/>
        <v>0</v>
      </c>
      <c r="P26" s="83">
        <f t="shared" si="11"/>
        <v>0</v>
      </c>
      <c r="Q26" s="89"/>
      <c r="R26" s="50">
        <f>IF(MONTH($E$7)&lt;9,ROUNDDOWN((P26*MAX(M26,F26))+(($M$7+SUM($P$19:P25))*F26),0),0)</f>
        <v>0</v>
      </c>
      <c r="S26" s="89"/>
      <c r="T26" s="91">
        <f t="shared" si="4"/>
        <v>0</v>
      </c>
      <c r="U26" s="92" t="str">
        <f t="shared" si="8"/>
        <v/>
      </c>
      <c r="V26" s="93">
        <f t="shared" si="5"/>
        <v>0</v>
      </c>
      <c r="W26" s="94" t="str">
        <f t="shared" si="6"/>
        <v/>
      </c>
    </row>
    <row r="27" spans="2:23" ht="30" customHeight="1" x14ac:dyDescent="0.3">
      <c r="B27" s="56"/>
      <c r="C27" s="48" t="s">
        <v>20</v>
      </c>
      <c r="D27" s="33"/>
      <c r="E27" s="78" t="str">
        <f t="shared" si="0"/>
        <v/>
      </c>
      <c r="F27" s="33"/>
      <c r="G27" s="78" t="str">
        <f t="shared" si="7"/>
        <v/>
      </c>
      <c r="H27" s="37"/>
      <c r="I27" s="44"/>
      <c r="J27" s="37"/>
      <c r="K27" s="80">
        <f t="shared" si="1"/>
        <v>0</v>
      </c>
      <c r="L27" s="81" t="str">
        <f t="shared" si="9"/>
        <v/>
      </c>
      <c r="M27" s="82">
        <f t="shared" si="2"/>
        <v>0</v>
      </c>
      <c r="N27" s="81" t="str">
        <f t="shared" si="3"/>
        <v/>
      </c>
      <c r="O27" s="83">
        <f t="shared" si="10"/>
        <v>0</v>
      </c>
      <c r="P27" s="83">
        <f t="shared" si="11"/>
        <v>0</v>
      </c>
      <c r="Q27" s="89"/>
      <c r="R27" s="50">
        <f>IF(MONTH($E$7)&lt;10,ROUNDDOWN((P27*MAX(M27,F27))+(($M$7+SUM($P$19:P26))*F27),0),0)</f>
        <v>0</v>
      </c>
      <c r="S27" s="89"/>
      <c r="T27" s="91">
        <f t="shared" si="4"/>
        <v>0</v>
      </c>
      <c r="U27" s="92" t="str">
        <f t="shared" si="8"/>
        <v/>
      </c>
      <c r="V27" s="93">
        <f t="shared" si="5"/>
        <v>0</v>
      </c>
      <c r="W27" s="94" t="str">
        <f t="shared" si="6"/>
        <v/>
      </c>
    </row>
    <row r="28" spans="2:23" ht="30" customHeight="1" x14ac:dyDescent="0.3">
      <c r="B28" s="56"/>
      <c r="C28" s="48" t="s">
        <v>21</v>
      </c>
      <c r="D28" s="33"/>
      <c r="E28" s="78" t="str">
        <f t="shared" si="0"/>
        <v/>
      </c>
      <c r="F28" s="33"/>
      <c r="G28" s="78" t="str">
        <f t="shared" si="7"/>
        <v/>
      </c>
      <c r="H28" s="37"/>
      <c r="I28" s="44"/>
      <c r="J28" s="37"/>
      <c r="K28" s="80">
        <f t="shared" si="1"/>
        <v>0</v>
      </c>
      <c r="L28" s="81" t="str">
        <f t="shared" si="9"/>
        <v/>
      </c>
      <c r="M28" s="82">
        <f t="shared" si="2"/>
        <v>0</v>
      </c>
      <c r="N28" s="81" t="str">
        <f t="shared" si="3"/>
        <v/>
      </c>
      <c r="O28" s="83">
        <f t="shared" si="10"/>
        <v>0</v>
      </c>
      <c r="P28" s="83">
        <f t="shared" si="11"/>
        <v>0</v>
      </c>
      <c r="Q28" s="89"/>
      <c r="R28" s="50">
        <f>IF(MONTH($E$7)&lt;11,ROUNDDOWN((P28*MAX(M28,F28))+(($M$7+SUM($P$19:P27))*F28),0),0)</f>
        <v>0</v>
      </c>
      <c r="S28" s="89"/>
      <c r="T28" s="91">
        <f t="shared" si="4"/>
        <v>0</v>
      </c>
      <c r="U28" s="92" t="str">
        <f t="shared" si="8"/>
        <v/>
      </c>
      <c r="V28" s="93">
        <f t="shared" si="5"/>
        <v>0</v>
      </c>
      <c r="W28" s="94" t="str">
        <f t="shared" si="6"/>
        <v/>
      </c>
    </row>
    <row r="29" spans="2:23" ht="30" customHeight="1" x14ac:dyDescent="0.3">
      <c r="B29" s="56"/>
      <c r="C29" s="48" t="s">
        <v>22</v>
      </c>
      <c r="D29" s="33"/>
      <c r="E29" s="78" t="str">
        <f t="shared" si="0"/>
        <v/>
      </c>
      <c r="F29" s="33"/>
      <c r="G29" s="78" t="str">
        <f t="shared" si="7"/>
        <v/>
      </c>
      <c r="H29" s="37"/>
      <c r="I29" s="44"/>
      <c r="J29" s="37"/>
      <c r="K29" s="80">
        <f t="shared" si="1"/>
        <v>0</v>
      </c>
      <c r="L29" s="81" t="str">
        <f t="shared" si="9"/>
        <v/>
      </c>
      <c r="M29" s="82">
        <f t="shared" si="2"/>
        <v>0</v>
      </c>
      <c r="N29" s="81" t="str">
        <f t="shared" si="3"/>
        <v/>
      </c>
      <c r="O29" s="83">
        <f t="shared" si="10"/>
        <v>0</v>
      </c>
      <c r="P29" s="83">
        <f t="shared" si="11"/>
        <v>0</v>
      </c>
      <c r="Q29" s="89"/>
      <c r="R29" s="50">
        <f>IF(MONTH($E$7)&lt;12,ROUNDDOWN((P29*MAX(M29,F29))+(($M$7+SUM($P$19:P28))*F29),0),0)</f>
        <v>0</v>
      </c>
      <c r="S29" s="89"/>
      <c r="T29" s="91">
        <f t="shared" si="4"/>
        <v>0</v>
      </c>
      <c r="U29" s="92" t="str">
        <f t="shared" si="8"/>
        <v/>
      </c>
      <c r="V29" s="93">
        <f t="shared" si="5"/>
        <v>0</v>
      </c>
      <c r="W29" s="94" t="str">
        <f t="shared" si="6"/>
        <v/>
      </c>
    </row>
    <row r="30" spans="2:23" ht="30" customHeight="1" x14ac:dyDescent="0.3">
      <c r="B30" s="57"/>
      <c r="C30" s="49" t="s">
        <v>23</v>
      </c>
      <c r="D30" s="34"/>
      <c r="E30" s="79" t="str">
        <f t="shared" si="0"/>
        <v/>
      </c>
      <c r="F30" s="34"/>
      <c r="G30" s="79" t="str">
        <f t="shared" si="7"/>
        <v/>
      </c>
      <c r="H30" s="38"/>
      <c r="I30" s="45"/>
      <c r="J30" s="37"/>
      <c r="K30" s="84">
        <f t="shared" si="1"/>
        <v>0</v>
      </c>
      <c r="L30" s="85" t="str">
        <f t="shared" si="9"/>
        <v/>
      </c>
      <c r="M30" s="86">
        <f t="shared" si="2"/>
        <v>0</v>
      </c>
      <c r="N30" s="87" t="str">
        <f t="shared" si="3"/>
        <v/>
      </c>
      <c r="O30" s="88">
        <f t="shared" si="10"/>
        <v>0</v>
      </c>
      <c r="P30" s="88">
        <f t="shared" si="11"/>
        <v>0</v>
      </c>
      <c r="Q30" s="90"/>
      <c r="R30" s="51">
        <f>IF(MONTH($E$7)&lt;13,ROUNDDOWN((P30*MAX(M30,F30))+(($M$7+SUM($P$19:P29))*F30),0),0)</f>
        <v>0</v>
      </c>
      <c r="S30" s="90"/>
      <c r="T30" s="95">
        <f t="shared" si="4"/>
        <v>0</v>
      </c>
      <c r="U30" s="92" t="str">
        <f t="shared" si="8"/>
        <v/>
      </c>
      <c r="V30" s="96">
        <f t="shared" si="5"/>
        <v>0</v>
      </c>
      <c r="W30" s="94" t="str">
        <f t="shared" si="6"/>
        <v/>
      </c>
    </row>
    <row r="31" spans="2:23" s="22" customFormat="1" ht="22.8" customHeight="1" thickBot="1" x14ac:dyDescent="0.35">
      <c r="H31" s="110">
        <f>IF(I19&lt;&gt;"",I19,H19)+IF(I20&lt;&gt;"",I20,H20)+IF(I21&lt;&gt;"",I21,H21)+IF(I22&lt;&gt;"",I22,H22)+IF(I23&lt;&gt;"",I23,H23)+IF(I24&lt;&gt;"",I24,H24)+IF(I25&lt;&gt;"",I25,H25)+IF(I26&lt;&gt;"",I26,H26)+IF(I27&lt;&gt;"",I27,H27)+IF(I28&lt;&gt;"",I28,H28)+IF(I29&lt;&gt;"",I29,H29)+IF(I30&lt;&gt;"",I30,H30)</f>
        <v>0</v>
      </c>
      <c r="I31" s="111"/>
      <c r="P31" s="112">
        <f>IF($Q$19&lt;&gt;"",Q19,P19)+IF($Q$20&lt;&gt;"",Q20,P20)+IF($Q$21&lt;&gt;"",Q21,P21)+IF($Q$22&lt;&gt;"",Q22,P22)+IF($Q$23&lt;&gt;"",Q23,P23)+IF($Q$24&lt;&gt;"",Q24,P24)+IF($Q$25&lt;&gt;"",Q25,P25)+IF($Q$26&lt;&gt;"",Q26,P26)+IF($Q$27&lt;&gt;"",Q27,P27)+IF($Q$28&lt;&gt;"",Q28,P28)+IF($Q$29&lt;&gt;"",Q29,P29)+IF($Q$30&lt;&gt;"",Q30,P30)</f>
        <v>0</v>
      </c>
      <c r="Q31" s="113"/>
      <c r="R31" s="112">
        <f>IF($S$19&lt;&gt;"",S19,R19)+IF($S$20&lt;&gt;"",S20,R20)+IF($S$21&lt;&gt;"",S21,R21)+IF($S$22&lt;&gt;"",S22,R22)+IF($S$23&lt;&gt;"",S23,R23)+IF($S$24&lt;&gt;"",S24,R24)+IF($S$25&lt;&gt;"",S25,R25)+IF($S$26&lt;&gt;"",S26,R26)+IF($S$27&lt;&gt;"",S27,R27)+IF($S$28&lt;&gt;"",S28,R28)+IF($S$29&lt;&gt;"",S29,R29)+IF($S$30&lt;&gt;"",S30,R30)</f>
        <v>0</v>
      </c>
      <c r="S31" s="113"/>
      <c r="T31" s="110">
        <f>IF($S$19&lt;&gt;"",U19,T19)+IF($S$20&lt;&gt;"",U20,T20)+IF($S$21&lt;&gt;"",U21,T21)+IF($S$22&lt;&gt;"",U22,T22)+IF($S$23&lt;&gt;"",U23,T23)+IF($S$24&lt;&gt;"",U24,T24)+IF($S$25&lt;&gt;"",U25,T25)+IF($S$26&lt;&gt;"",U26,T26)+IF($S$27&lt;&gt;"",U27,T27)+IF($S$28&lt;&gt;"",U28,T28)+IF($S$29&lt;&gt;"",U29,T29)+IF($S$30&lt;&gt;"",U30,T30)</f>
        <v>0</v>
      </c>
      <c r="U31" s="111"/>
      <c r="V31" s="110">
        <f>IF($S$19&lt;&gt;"",W19,V19)+IF($S$20&lt;&gt;"",W20,V20)+IF($S$21&lt;&gt;"",W21,V21)+IF($S$22&lt;&gt;"",W22,V22)+IF($S$23&lt;&gt;"",W23,V23)+IF($S$24&lt;&gt;"",W24,V24)+IF($S$25&lt;&gt;"",W25,V25)+IF($S$26&lt;&gt;"",W26,V26)+IF($S$27&lt;&gt;"",W27,V27)+IF($S$28&lt;&gt;"",W28,V28)+IF($S$29&lt;&gt;"",W29,V29)+IF($S$30&lt;&gt;"",W30,V30)</f>
        <v>0</v>
      </c>
      <c r="W31" s="111"/>
    </row>
    <row r="32" spans="2:23" ht="15" thickTop="1" x14ac:dyDescent="0.3"/>
  </sheetData>
  <sheetProtection sheet="1" objects="1" scenarios="1" formatCells="0" formatColumns="0" formatRows="0"/>
  <protectedRanges>
    <protectedRange sqref="M9 E6 F15:G15 E9:E14" name="Biz Inputs"/>
    <protectedRange sqref="H10" name="Biz Inputs_1"/>
    <protectedRange sqref="E7:E8" name="Product Names"/>
    <protectedRange sqref="M7:N8" name="Biz Inputs_2"/>
  </protectedRanges>
  <mergeCells count="40">
    <mergeCell ref="B6:D6"/>
    <mergeCell ref="E6:F6"/>
    <mergeCell ref="H6:L6"/>
    <mergeCell ref="M6:N6"/>
    <mergeCell ref="B2:D3"/>
    <mergeCell ref="E2:F3"/>
    <mergeCell ref="B5:D5"/>
    <mergeCell ref="E5:F5"/>
    <mergeCell ref="H5:N5"/>
    <mergeCell ref="B7:D7"/>
    <mergeCell ref="E7:F7"/>
    <mergeCell ref="H7:L7"/>
    <mergeCell ref="M7:N7"/>
    <mergeCell ref="E8:F8"/>
    <mergeCell ref="H8:L8"/>
    <mergeCell ref="M8:N8"/>
    <mergeCell ref="K17:L17"/>
    <mergeCell ref="B9:D9"/>
    <mergeCell ref="E9:F9"/>
    <mergeCell ref="H9:L9"/>
    <mergeCell ref="M9:N9"/>
    <mergeCell ref="B10:D10"/>
    <mergeCell ref="E10:F10"/>
    <mergeCell ref="H10:L10"/>
    <mergeCell ref="M10:N10"/>
    <mergeCell ref="E11:F11"/>
    <mergeCell ref="E12:F12"/>
    <mergeCell ref="D17:E17"/>
    <mergeCell ref="F17:G17"/>
    <mergeCell ref="H17:I17"/>
    <mergeCell ref="H31:I31"/>
    <mergeCell ref="P31:Q31"/>
    <mergeCell ref="R31:S31"/>
    <mergeCell ref="T31:U31"/>
    <mergeCell ref="V31:W31"/>
    <mergeCell ref="M17:N17"/>
    <mergeCell ref="P17:Q17"/>
    <mergeCell ref="R17:S17"/>
    <mergeCell ref="T17:U17"/>
    <mergeCell ref="V17:W17"/>
  </mergeCell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DEE968F-8D3E-4CD1-B32A-DCFF5C437D12}">
          <x14:formula1>
            <xm:f>Grunddaten!$I$4:$I$13</xm:f>
          </x14:formula1>
          <xm:sqref>H10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892B7-F92C-417F-87E8-7AB04BF55B94}">
  <sheetPr codeName="Sheet3"/>
  <dimension ref="B2:W32"/>
  <sheetViews>
    <sheetView showGridLines="0" zoomScale="90" zoomScaleNormal="90" workbookViewId="0">
      <selection activeCell="F19" sqref="F19"/>
    </sheetView>
  </sheetViews>
  <sheetFormatPr defaultRowHeight="14.4" x14ac:dyDescent="0.3"/>
  <cols>
    <col min="1" max="1" width="2.77734375" customWidth="1"/>
    <col min="2" max="2" width="34.109375" customWidth="1"/>
    <col min="3" max="3" width="12.77734375" customWidth="1"/>
    <col min="4" max="5" width="6.77734375" customWidth="1"/>
    <col min="6" max="6" width="6.5546875" customWidth="1"/>
    <col min="7" max="7" width="6.77734375" customWidth="1"/>
    <col min="8" max="10" width="12.77734375" customWidth="1"/>
    <col min="11" max="14" width="6.77734375" customWidth="1"/>
    <col min="15" max="15" width="12.77734375" customWidth="1"/>
    <col min="16" max="19" width="6.77734375" customWidth="1"/>
    <col min="20" max="23" width="12.77734375" customWidth="1"/>
  </cols>
  <sheetData>
    <row r="2" spans="2:16" ht="25.8" customHeight="1" x14ac:dyDescent="0.3">
      <c r="B2" s="140" t="s">
        <v>69</v>
      </c>
      <c r="C2" s="140"/>
      <c r="D2" s="140"/>
      <c r="E2" s="103"/>
      <c r="F2" s="103"/>
    </row>
    <row r="3" spans="2:16" ht="25.8" customHeight="1" x14ac:dyDescent="0.3">
      <c r="B3" s="140"/>
      <c r="C3" s="140"/>
      <c r="D3" s="140"/>
      <c r="E3" s="103"/>
      <c r="F3" s="103"/>
    </row>
    <row r="5" spans="2:16" s="1" customFormat="1" x14ac:dyDescent="0.3">
      <c r="B5" s="104" t="s">
        <v>70</v>
      </c>
      <c r="C5" s="141"/>
      <c r="D5" s="141"/>
      <c r="E5" s="142"/>
      <c r="F5" s="143"/>
      <c r="H5" s="104" t="s">
        <v>99</v>
      </c>
      <c r="I5" s="141"/>
      <c r="J5" s="141"/>
      <c r="K5" s="141"/>
      <c r="L5" s="141"/>
      <c r="M5" s="141"/>
      <c r="N5" s="105"/>
    </row>
    <row r="6" spans="2:16" s="1" customFormat="1" x14ac:dyDescent="0.3">
      <c r="B6" s="131" t="s">
        <v>57</v>
      </c>
      <c r="C6" s="132"/>
      <c r="D6" s="133"/>
      <c r="E6" s="138">
        <v>400</v>
      </c>
      <c r="F6" s="139"/>
      <c r="H6" s="119" t="s">
        <v>61</v>
      </c>
      <c r="I6" s="120"/>
      <c r="J6" s="120"/>
      <c r="K6" s="120"/>
      <c r="L6" s="121"/>
      <c r="M6" s="144"/>
      <c r="N6" s="145"/>
    </row>
    <row r="7" spans="2:16" s="1" customFormat="1" x14ac:dyDescent="0.3">
      <c r="B7" s="131" t="s">
        <v>58</v>
      </c>
      <c r="C7" s="132"/>
      <c r="D7" s="133"/>
      <c r="E7" s="134">
        <v>44621</v>
      </c>
      <c r="F7" s="135"/>
      <c r="H7" s="119" t="s">
        <v>73</v>
      </c>
      <c r="I7" s="120"/>
      <c r="J7" s="120"/>
      <c r="K7" s="120"/>
      <c r="L7" s="121"/>
      <c r="M7" s="136">
        <v>1000</v>
      </c>
      <c r="N7" s="137"/>
    </row>
    <row r="8" spans="2:16" s="1" customFormat="1" x14ac:dyDescent="0.3">
      <c r="B8" s="3" t="s">
        <v>72</v>
      </c>
      <c r="C8" s="4"/>
      <c r="D8" s="5"/>
      <c r="E8" s="138">
        <v>5000</v>
      </c>
      <c r="F8" s="139"/>
      <c r="H8" s="119" t="s">
        <v>74</v>
      </c>
      <c r="I8" s="120"/>
      <c r="J8" s="120"/>
      <c r="K8" s="120"/>
      <c r="L8" s="121"/>
      <c r="M8" s="122">
        <v>0.03</v>
      </c>
      <c r="N8" s="123"/>
    </row>
    <row r="9" spans="2:16" s="1" customFormat="1" x14ac:dyDescent="0.3">
      <c r="B9" s="116" t="s">
        <v>60</v>
      </c>
      <c r="C9" s="117"/>
      <c r="D9" s="118"/>
      <c r="E9" s="146">
        <f>E8+H31</f>
        <v>19900</v>
      </c>
      <c r="F9" s="147"/>
      <c r="H9" s="119" t="s">
        <v>75</v>
      </c>
      <c r="I9" s="120"/>
      <c r="J9" s="120"/>
      <c r="K9" s="120"/>
      <c r="L9" s="121"/>
      <c r="M9" s="122"/>
      <c r="N9" s="123"/>
      <c r="O9" s="21">
        <f>IF(M10&gt;0,M10,M9)</f>
        <v>0.03</v>
      </c>
    </row>
    <row r="10" spans="2:16" s="1" customFormat="1" x14ac:dyDescent="0.3">
      <c r="B10" s="116" t="s">
        <v>55</v>
      </c>
      <c r="C10" s="117"/>
      <c r="D10" s="118"/>
      <c r="E10" s="148">
        <f>R31</f>
        <v>303</v>
      </c>
      <c r="F10" s="149"/>
      <c r="H10" s="126" t="s">
        <v>79</v>
      </c>
      <c r="I10" s="127"/>
      <c r="J10" s="127"/>
      <c r="K10" s="127"/>
      <c r="L10" s="128"/>
      <c r="M10" s="129">
        <f>VLOOKUP(H10,Grunddaten!$I$4:$J$13,2,FALSE)</f>
        <v>0.03</v>
      </c>
      <c r="N10" s="130"/>
      <c r="O10" s="59"/>
    </row>
    <row r="11" spans="2:16" s="1" customFormat="1" x14ac:dyDescent="0.3">
      <c r="B11" s="6" t="s">
        <v>56</v>
      </c>
      <c r="C11" s="7"/>
      <c r="D11" s="8"/>
      <c r="E11" s="146">
        <f>T31</f>
        <v>126900</v>
      </c>
      <c r="F11" s="147"/>
      <c r="O11" s="59" t="s">
        <v>98</v>
      </c>
    </row>
    <row r="12" spans="2:16" s="1" customFormat="1" x14ac:dyDescent="0.3">
      <c r="B12" s="6" t="s">
        <v>68</v>
      </c>
      <c r="C12" s="7"/>
      <c r="D12" s="8"/>
      <c r="E12" s="146">
        <f>V31</f>
        <v>111000</v>
      </c>
      <c r="F12" s="147"/>
      <c r="O12" s="47"/>
      <c r="P12" s="1" t="s">
        <v>95</v>
      </c>
    </row>
    <row r="13" spans="2:16" s="1" customFormat="1" x14ac:dyDescent="0.3">
      <c r="B13" s="30"/>
      <c r="C13" s="30"/>
      <c r="D13" s="30"/>
      <c r="E13" s="2"/>
      <c r="F13" s="2"/>
      <c r="G13" s="2"/>
      <c r="O13" s="46"/>
      <c r="P13" s="1" t="s">
        <v>94</v>
      </c>
    </row>
    <row r="14" spans="2:16" s="1" customFormat="1" x14ac:dyDescent="0.3">
      <c r="B14" s="30"/>
      <c r="C14" s="30"/>
      <c r="D14" s="30"/>
      <c r="E14" s="2"/>
      <c r="F14" s="2"/>
      <c r="G14" s="2"/>
      <c r="O14" s="58"/>
      <c r="P14" s="1" t="s">
        <v>104</v>
      </c>
    </row>
    <row r="15" spans="2:16" s="1" customFormat="1" x14ac:dyDescent="0.3">
      <c r="B15" s="30"/>
      <c r="C15" s="30"/>
      <c r="D15" s="30"/>
      <c r="E15" s="30"/>
      <c r="F15" s="31"/>
      <c r="G15" s="31"/>
      <c r="O15" s="43"/>
      <c r="P15" s="1" t="s">
        <v>97</v>
      </c>
    </row>
    <row r="17" spans="2:23" ht="36.6" customHeight="1" x14ac:dyDescent="0.3">
      <c r="B17" s="35" t="s">
        <v>103</v>
      </c>
      <c r="C17" s="36" t="s">
        <v>62</v>
      </c>
      <c r="D17" s="106" t="s">
        <v>65</v>
      </c>
      <c r="E17" s="107"/>
      <c r="F17" s="106" t="s">
        <v>76</v>
      </c>
      <c r="G17" s="107"/>
      <c r="H17" s="106" t="s">
        <v>64</v>
      </c>
      <c r="I17" s="107"/>
      <c r="J17" s="36" t="s">
        <v>84</v>
      </c>
      <c r="K17" s="106" t="s">
        <v>66</v>
      </c>
      <c r="L17" s="107"/>
      <c r="M17" s="106" t="s">
        <v>67</v>
      </c>
      <c r="N17" s="107"/>
      <c r="O17" s="36" t="s">
        <v>77</v>
      </c>
      <c r="P17" s="108" t="s">
        <v>63</v>
      </c>
      <c r="Q17" s="109"/>
      <c r="R17" s="106" t="s">
        <v>3</v>
      </c>
      <c r="S17" s="107"/>
      <c r="T17" s="106" t="s">
        <v>2</v>
      </c>
      <c r="U17" s="107"/>
      <c r="V17" s="106" t="s">
        <v>59</v>
      </c>
      <c r="W17" s="107"/>
    </row>
    <row r="18" spans="2:23" ht="13.8" customHeight="1" x14ac:dyDescent="0.3">
      <c r="B18" s="39"/>
      <c r="C18" s="40"/>
      <c r="D18" s="41" t="s">
        <v>92</v>
      </c>
      <c r="E18" s="42" t="s">
        <v>93</v>
      </c>
      <c r="F18" s="41" t="s">
        <v>92</v>
      </c>
      <c r="G18" s="42" t="s">
        <v>93</v>
      </c>
      <c r="H18" s="41" t="s">
        <v>92</v>
      </c>
      <c r="I18" s="42" t="s">
        <v>93</v>
      </c>
      <c r="J18" s="40"/>
      <c r="K18" s="41" t="s">
        <v>92</v>
      </c>
      <c r="L18" s="42" t="s">
        <v>93</v>
      </c>
      <c r="M18" s="41" t="s">
        <v>92</v>
      </c>
      <c r="N18" s="42" t="s">
        <v>93</v>
      </c>
      <c r="O18" s="40"/>
      <c r="P18" s="41" t="s">
        <v>92</v>
      </c>
      <c r="Q18" s="42" t="s">
        <v>93</v>
      </c>
      <c r="R18" s="41" t="s">
        <v>92</v>
      </c>
      <c r="S18" s="42" t="s">
        <v>93</v>
      </c>
      <c r="T18" s="41" t="s">
        <v>92</v>
      </c>
      <c r="U18" s="42" t="s">
        <v>93</v>
      </c>
      <c r="V18" s="41" t="s">
        <v>92</v>
      </c>
      <c r="W18" s="42" t="s">
        <v>93</v>
      </c>
    </row>
    <row r="19" spans="2:23" ht="30" customHeight="1" x14ac:dyDescent="0.3">
      <c r="B19" s="56" t="s">
        <v>105</v>
      </c>
      <c r="C19" s="48" t="s">
        <v>12</v>
      </c>
      <c r="D19" s="32"/>
      <c r="E19" s="78" t="str">
        <f t="shared" ref="E19:E30" si="0">IF(D19&lt;&gt;"",IF(Q19&lt;&gt;"",L19-$M$8,""),"")</f>
        <v/>
      </c>
      <c r="F19" s="32"/>
      <c r="G19" s="78" t="str">
        <f t="shared" ref="G19:G21" si="1">IF(F19&lt;&gt;"",IF(S19&lt;&gt;"",S19/O19,""),"")</f>
        <v/>
      </c>
      <c r="H19" s="37">
        <v>5000</v>
      </c>
      <c r="I19" s="44">
        <v>7000</v>
      </c>
      <c r="J19" s="37"/>
      <c r="K19" s="80">
        <f t="shared" ref="K19:K30" si="2">$M$8+D19</f>
        <v>0.03</v>
      </c>
      <c r="L19" s="81" t="str">
        <f>IF(Q19&lt;&gt;"",Q19/$M$7,"")</f>
        <v/>
      </c>
      <c r="M19" s="82">
        <f t="shared" ref="M19:M30" si="3">$O$9</f>
        <v>0.03</v>
      </c>
      <c r="N19" s="81" t="str">
        <f t="shared" ref="N19:N30" si="4">IF(AND(S19&lt;&gt;"",F19=""),S19/IF(Q19&lt;&gt;"",Q19,P19),"")</f>
        <v/>
      </c>
      <c r="O19" s="83">
        <f>M7+IF(Q19&lt;&gt;"",Q19,P19)</f>
        <v>1030</v>
      </c>
      <c r="P19" s="83">
        <f>ROUNDDOWN($M$7*K19,0)</f>
        <v>30</v>
      </c>
      <c r="Q19" s="89"/>
      <c r="R19" s="50">
        <f>IF(MONTH($E$7)=1,ROUNDDOWN((P19*MAX(M19,F19))+(M7*F19),0),0)</f>
        <v>0</v>
      </c>
      <c r="S19" s="89"/>
      <c r="T19" s="52">
        <f t="shared" ref="T19:T30" si="5">R19*IF(J19&gt;0,J19,$E$6)</f>
        <v>0</v>
      </c>
      <c r="U19" s="60" t="str">
        <f>IF(S19&lt;&gt;"",S19*IF(J19&gt;0,J19,$E$6),"")</f>
        <v/>
      </c>
      <c r="V19" s="54">
        <f t="shared" ref="V19:V30" si="6">T19-($E$8/12)-H19</f>
        <v>-5416.666666666667</v>
      </c>
      <c r="W19" s="61" t="str">
        <f t="shared" ref="W19:W30" si="7">IF(S19&lt;&gt;"",U19-($E$8/12)-IF(I19&lt;&gt;"",I19,H19),"")</f>
        <v/>
      </c>
    </row>
    <row r="20" spans="2:23" ht="30" customHeight="1" x14ac:dyDescent="0.3">
      <c r="B20" s="56" t="s">
        <v>106</v>
      </c>
      <c r="C20" s="48" t="s">
        <v>13</v>
      </c>
      <c r="D20" s="33">
        <v>0.3</v>
      </c>
      <c r="E20" s="78" t="str">
        <f t="shared" si="0"/>
        <v/>
      </c>
      <c r="F20" s="33"/>
      <c r="G20" s="78" t="str">
        <f t="shared" si="1"/>
        <v/>
      </c>
      <c r="H20" s="37">
        <v>300</v>
      </c>
      <c r="I20" s="44">
        <v>2300</v>
      </c>
      <c r="J20" s="37"/>
      <c r="K20" s="80">
        <f t="shared" si="2"/>
        <v>0.32999999999999996</v>
      </c>
      <c r="L20" s="81" t="str">
        <f>IF(Q20&lt;&gt;"",Q20/O19,"")</f>
        <v/>
      </c>
      <c r="M20" s="82">
        <f t="shared" si="3"/>
        <v>0.03</v>
      </c>
      <c r="N20" s="81" t="str">
        <f t="shared" si="4"/>
        <v/>
      </c>
      <c r="O20" s="83">
        <f>O19+IF(Q20&lt;&gt;"",Q20,P20)</f>
        <v>1369</v>
      </c>
      <c r="P20" s="83">
        <f>ROUNDDOWN(O19*K20,0)</f>
        <v>339</v>
      </c>
      <c r="Q20" s="89"/>
      <c r="R20" s="50">
        <f>IF(MONTH($E$7)&lt;3,ROUNDDOWN((P20*MAX(M20,F20))+(($M$7+P19)*F20),0),0)</f>
        <v>0</v>
      </c>
      <c r="S20" s="89"/>
      <c r="T20" s="52">
        <f t="shared" si="5"/>
        <v>0</v>
      </c>
      <c r="U20" s="60" t="str">
        <f t="shared" ref="U20:U30" si="8">IF(S20&lt;&gt;"",S20*IF(J20&gt;0,J20,$E$6),"")</f>
        <v/>
      </c>
      <c r="V20" s="54">
        <f t="shared" si="6"/>
        <v>-716.66666666666674</v>
      </c>
      <c r="W20" s="61" t="str">
        <f t="shared" si="7"/>
        <v/>
      </c>
    </row>
    <row r="21" spans="2:23" ht="30" customHeight="1" x14ac:dyDescent="0.3">
      <c r="B21" s="56" t="s">
        <v>107</v>
      </c>
      <c r="C21" s="48" t="s">
        <v>14</v>
      </c>
      <c r="D21" s="33"/>
      <c r="E21" s="78" t="str">
        <f t="shared" si="0"/>
        <v/>
      </c>
      <c r="F21" s="33">
        <v>0.03</v>
      </c>
      <c r="G21" s="78">
        <f t="shared" si="1"/>
        <v>3.9007092198581561E-2</v>
      </c>
      <c r="H21" s="37"/>
      <c r="I21" s="44"/>
      <c r="J21" s="37"/>
      <c r="K21" s="80">
        <f t="shared" si="2"/>
        <v>0.03</v>
      </c>
      <c r="L21" s="81" t="str">
        <f t="shared" ref="L21:L30" si="9">IF(Q21&lt;&gt;"",Q21/O20,"")</f>
        <v/>
      </c>
      <c r="M21" s="82">
        <f t="shared" si="3"/>
        <v>0.03</v>
      </c>
      <c r="N21" s="81" t="str">
        <f t="shared" si="4"/>
        <v/>
      </c>
      <c r="O21" s="83">
        <f t="shared" ref="O21:O30" si="10">O20+IF(Q21&lt;&gt;"",Q21,P21)</f>
        <v>1410</v>
      </c>
      <c r="P21" s="83">
        <f t="shared" ref="P21:P30" si="11">ROUNDDOWN(O20*K21,0)</f>
        <v>41</v>
      </c>
      <c r="Q21" s="89"/>
      <c r="R21" s="50">
        <f>IF(MONTH($E$7)&lt;4,ROUNDDOWN((P21*MAX(M21,F21))+(($M$7+SUM($P$19:P20))*F21),0),0)</f>
        <v>42</v>
      </c>
      <c r="S21" s="89">
        <v>55</v>
      </c>
      <c r="T21" s="52">
        <f t="shared" si="5"/>
        <v>16800</v>
      </c>
      <c r="U21" s="60">
        <f t="shared" si="8"/>
        <v>22000</v>
      </c>
      <c r="V21" s="54">
        <f t="shared" si="6"/>
        <v>16383.333333333334</v>
      </c>
      <c r="W21" s="61">
        <f t="shared" si="7"/>
        <v>21583.333333333332</v>
      </c>
    </row>
    <row r="22" spans="2:23" ht="30" customHeight="1" x14ac:dyDescent="0.3">
      <c r="B22" s="56"/>
      <c r="C22" s="48" t="s">
        <v>15</v>
      </c>
      <c r="D22" s="33"/>
      <c r="E22" s="78" t="str">
        <f t="shared" si="0"/>
        <v/>
      </c>
      <c r="F22" s="33">
        <v>0.03</v>
      </c>
      <c r="G22" s="78" t="str">
        <f>IF(F22&lt;&gt;"",IF(S22&lt;&gt;"",S22/O22,""),"")</f>
        <v/>
      </c>
      <c r="H22" s="37"/>
      <c r="I22" s="44"/>
      <c r="J22" s="37"/>
      <c r="K22" s="80">
        <f t="shared" si="2"/>
        <v>0.03</v>
      </c>
      <c r="L22" s="81">
        <f t="shared" si="9"/>
        <v>7.0921985815602835E-3</v>
      </c>
      <c r="M22" s="82">
        <f t="shared" si="3"/>
        <v>0.03</v>
      </c>
      <c r="N22" s="81" t="str">
        <f t="shared" si="4"/>
        <v/>
      </c>
      <c r="O22" s="83">
        <f t="shared" si="10"/>
        <v>1420</v>
      </c>
      <c r="P22" s="83">
        <f t="shared" si="11"/>
        <v>42</v>
      </c>
      <c r="Q22" s="89">
        <v>10</v>
      </c>
      <c r="R22" s="50">
        <f>IF(MONTH($E$7)&lt;5,ROUNDDOWN((P22*MAX(M22,F22))+(($M$7+SUM($P$19:P21))*F22),0),0)</f>
        <v>43</v>
      </c>
      <c r="S22" s="89"/>
      <c r="T22" s="52">
        <f t="shared" si="5"/>
        <v>17200</v>
      </c>
      <c r="U22" s="60" t="str">
        <f t="shared" si="8"/>
        <v/>
      </c>
      <c r="V22" s="54">
        <f t="shared" si="6"/>
        <v>16783.333333333332</v>
      </c>
      <c r="W22" s="61" t="str">
        <f t="shared" si="7"/>
        <v/>
      </c>
    </row>
    <row r="23" spans="2:23" ht="30" customHeight="1" x14ac:dyDescent="0.3">
      <c r="B23" s="56" t="s">
        <v>108</v>
      </c>
      <c r="C23" s="48" t="s">
        <v>16</v>
      </c>
      <c r="D23" s="33"/>
      <c r="E23" s="78" t="str">
        <f t="shared" si="0"/>
        <v/>
      </c>
      <c r="F23" s="33"/>
      <c r="G23" s="78" t="str">
        <f t="shared" ref="G23:G30" si="12">IF(F23&lt;&gt;"",IF(S23&lt;&gt;"",S23/O23,""),"")</f>
        <v/>
      </c>
      <c r="H23" s="37">
        <v>3000</v>
      </c>
      <c r="I23" s="44"/>
      <c r="J23" s="37">
        <v>500</v>
      </c>
      <c r="K23" s="80">
        <f t="shared" si="2"/>
        <v>0.03</v>
      </c>
      <c r="L23" s="81">
        <f t="shared" si="9"/>
        <v>8.4507042253521118E-3</v>
      </c>
      <c r="M23" s="82">
        <f t="shared" si="3"/>
        <v>0.03</v>
      </c>
      <c r="N23" s="81" t="str">
        <f t="shared" si="4"/>
        <v/>
      </c>
      <c r="O23" s="83">
        <f t="shared" si="10"/>
        <v>1432</v>
      </c>
      <c r="P23" s="83">
        <f t="shared" si="11"/>
        <v>42</v>
      </c>
      <c r="Q23" s="89">
        <v>12</v>
      </c>
      <c r="R23" s="50">
        <f>IF(MONTH($E$7)&lt;6,ROUNDDOWN((P23*MAX(M23,F23))+(($M$7+SUM($P$19:P22))*F23),0),0)</f>
        <v>1</v>
      </c>
      <c r="S23" s="89"/>
      <c r="T23" s="52">
        <f t="shared" si="5"/>
        <v>500</v>
      </c>
      <c r="U23" s="60" t="str">
        <f t="shared" si="8"/>
        <v/>
      </c>
      <c r="V23" s="54">
        <f t="shared" si="6"/>
        <v>-2916.6666666666665</v>
      </c>
      <c r="W23" s="61" t="str">
        <f t="shared" si="7"/>
        <v/>
      </c>
    </row>
    <row r="24" spans="2:23" ht="30" customHeight="1" x14ac:dyDescent="0.3">
      <c r="B24" s="56" t="s">
        <v>109</v>
      </c>
      <c r="C24" s="48" t="s">
        <v>17</v>
      </c>
      <c r="D24" s="33">
        <v>0.6</v>
      </c>
      <c r="E24" s="78">
        <f t="shared" si="0"/>
        <v>0.38899441340782126</v>
      </c>
      <c r="F24" s="33"/>
      <c r="G24" s="78" t="str">
        <f t="shared" si="12"/>
        <v/>
      </c>
      <c r="H24" s="37">
        <v>1000</v>
      </c>
      <c r="I24" s="44"/>
      <c r="J24" s="37">
        <v>500</v>
      </c>
      <c r="K24" s="80">
        <f t="shared" si="2"/>
        <v>0.63</v>
      </c>
      <c r="L24" s="81">
        <f t="shared" si="9"/>
        <v>0.41899441340782123</v>
      </c>
      <c r="M24" s="82">
        <f t="shared" si="3"/>
        <v>0.03</v>
      </c>
      <c r="N24" s="81">
        <f t="shared" si="4"/>
        <v>5.0000000000000001E-3</v>
      </c>
      <c r="O24" s="83">
        <f t="shared" si="10"/>
        <v>2032</v>
      </c>
      <c r="P24" s="83">
        <f t="shared" si="11"/>
        <v>902</v>
      </c>
      <c r="Q24" s="89">
        <v>600</v>
      </c>
      <c r="R24" s="50">
        <f>IF(MONTH($E$7)&lt;7,ROUNDDOWN((P24*MAX(M24,F24))+(($M$7+SUM($P$19:P23))*F24),0),0)</f>
        <v>27</v>
      </c>
      <c r="S24" s="89">
        <v>3</v>
      </c>
      <c r="T24" s="52">
        <f t="shared" si="5"/>
        <v>13500</v>
      </c>
      <c r="U24" s="60">
        <f t="shared" si="8"/>
        <v>1500</v>
      </c>
      <c r="V24" s="54">
        <f t="shared" si="6"/>
        <v>12083.333333333334</v>
      </c>
      <c r="W24" s="61">
        <f t="shared" si="7"/>
        <v>83.333333333333258</v>
      </c>
    </row>
    <row r="25" spans="2:23" ht="30" customHeight="1" x14ac:dyDescent="0.3">
      <c r="B25" s="56" t="s">
        <v>109</v>
      </c>
      <c r="C25" s="48" t="s">
        <v>18</v>
      </c>
      <c r="D25" s="33">
        <v>0.6</v>
      </c>
      <c r="E25" s="78">
        <f t="shared" si="0"/>
        <v>0.609763779527559</v>
      </c>
      <c r="F25" s="33"/>
      <c r="G25" s="78" t="str">
        <f t="shared" si="12"/>
        <v/>
      </c>
      <c r="H25" s="37">
        <v>1000</v>
      </c>
      <c r="I25" s="44"/>
      <c r="J25" s="37">
        <v>500</v>
      </c>
      <c r="K25" s="80">
        <f t="shared" si="2"/>
        <v>0.63</v>
      </c>
      <c r="L25" s="81">
        <f t="shared" si="9"/>
        <v>0.63976377952755903</v>
      </c>
      <c r="M25" s="82">
        <f t="shared" si="3"/>
        <v>0.03</v>
      </c>
      <c r="N25" s="81">
        <f t="shared" si="4"/>
        <v>2.3076923076923079E-3</v>
      </c>
      <c r="O25" s="83">
        <f t="shared" si="10"/>
        <v>3332</v>
      </c>
      <c r="P25" s="83">
        <f t="shared" si="11"/>
        <v>1280</v>
      </c>
      <c r="Q25" s="89">
        <v>1300</v>
      </c>
      <c r="R25" s="50">
        <f>IF(MONTH($E$7)&lt;8,ROUNDDOWN((P25*MAX(M25,F25))+(($M$7+SUM($P$19:P24))*F25),0),0)</f>
        <v>38</v>
      </c>
      <c r="S25" s="89">
        <v>3</v>
      </c>
      <c r="T25" s="52">
        <f t="shared" si="5"/>
        <v>19000</v>
      </c>
      <c r="U25" s="60">
        <f t="shared" si="8"/>
        <v>1500</v>
      </c>
      <c r="V25" s="54">
        <f t="shared" si="6"/>
        <v>17583.333333333332</v>
      </c>
      <c r="W25" s="61">
        <f t="shared" si="7"/>
        <v>83.333333333333258</v>
      </c>
    </row>
    <row r="26" spans="2:23" ht="30" customHeight="1" x14ac:dyDescent="0.3">
      <c r="B26" s="56" t="s">
        <v>107</v>
      </c>
      <c r="C26" s="48" t="s">
        <v>19</v>
      </c>
      <c r="D26" s="33"/>
      <c r="E26" s="78" t="str">
        <f t="shared" si="0"/>
        <v/>
      </c>
      <c r="F26" s="33">
        <v>0.03</v>
      </c>
      <c r="G26" s="78">
        <f t="shared" si="12"/>
        <v>1.4573010784027981E-2</v>
      </c>
      <c r="H26" s="37"/>
      <c r="I26" s="44"/>
      <c r="J26" s="37">
        <v>500</v>
      </c>
      <c r="K26" s="80">
        <f t="shared" si="2"/>
        <v>0.03</v>
      </c>
      <c r="L26" s="81" t="str">
        <f t="shared" si="9"/>
        <v/>
      </c>
      <c r="M26" s="82">
        <f t="shared" si="3"/>
        <v>0.03</v>
      </c>
      <c r="N26" s="81" t="str">
        <f t="shared" si="4"/>
        <v/>
      </c>
      <c r="O26" s="83">
        <f t="shared" si="10"/>
        <v>3431</v>
      </c>
      <c r="P26" s="83">
        <f t="shared" si="11"/>
        <v>99</v>
      </c>
      <c r="Q26" s="89"/>
      <c r="R26" s="50">
        <f>IF(MONTH($E$7)&lt;9,ROUNDDOWN((P26*MAX(M26,F26))+(($M$7+SUM($P$19:P25))*F26),0),0)</f>
        <v>113</v>
      </c>
      <c r="S26" s="89">
        <v>50</v>
      </c>
      <c r="T26" s="52">
        <f t="shared" si="5"/>
        <v>56500</v>
      </c>
      <c r="U26" s="60">
        <f t="shared" si="8"/>
        <v>25000</v>
      </c>
      <c r="V26" s="54">
        <f t="shared" si="6"/>
        <v>56083.333333333336</v>
      </c>
      <c r="W26" s="61">
        <f t="shared" si="7"/>
        <v>24583.333333333332</v>
      </c>
    </row>
    <row r="27" spans="2:23" ht="30" customHeight="1" x14ac:dyDescent="0.3">
      <c r="B27" s="56"/>
      <c r="C27" s="48" t="s">
        <v>20</v>
      </c>
      <c r="D27" s="33"/>
      <c r="E27" s="78" t="str">
        <f t="shared" si="0"/>
        <v/>
      </c>
      <c r="F27" s="33"/>
      <c r="G27" s="78" t="str">
        <f t="shared" si="12"/>
        <v/>
      </c>
      <c r="H27" s="37"/>
      <c r="I27" s="44"/>
      <c r="J27" s="37">
        <v>400</v>
      </c>
      <c r="K27" s="80">
        <f t="shared" si="2"/>
        <v>0.03</v>
      </c>
      <c r="L27" s="81" t="str">
        <f t="shared" si="9"/>
        <v/>
      </c>
      <c r="M27" s="82">
        <f t="shared" si="3"/>
        <v>0.03</v>
      </c>
      <c r="N27" s="81" t="str">
        <f t="shared" si="4"/>
        <v/>
      </c>
      <c r="O27" s="83">
        <f t="shared" si="10"/>
        <v>3533</v>
      </c>
      <c r="P27" s="83">
        <f t="shared" si="11"/>
        <v>102</v>
      </c>
      <c r="Q27" s="89"/>
      <c r="R27" s="50">
        <f>IF(MONTH($E$7)&lt;10,ROUNDDOWN((P27*MAX(M27,F27))+(($M$7+SUM($P$19:P26))*F27),0),0)</f>
        <v>3</v>
      </c>
      <c r="S27" s="89"/>
      <c r="T27" s="52">
        <f t="shared" si="5"/>
        <v>1200</v>
      </c>
      <c r="U27" s="60" t="str">
        <f t="shared" si="8"/>
        <v/>
      </c>
      <c r="V27" s="54">
        <f t="shared" si="6"/>
        <v>783.33333333333326</v>
      </c>
      <c r="W27" s="61" t="str">
        <f t="shared" si="7"/>
        <v/>
      </c>
    </row>
    <row r="28" spans="2:23" ht="30" customHeight="1" x14ac:dyDescent="0.3">
      <c r="B28" s="56" t="s">
        <v>109</v>
      </c>
      <c r="C28" s="48" t="s">
        <v>21</v>
      </c>
      <c r="D28" s="33">
        <v>0.3</v>
      </c>
      <c r="E28" s="78" t="str">
        <f t="shared" si="0"/>
        <v/>
      </c>
      <c r="F28" s="33"/>
      <c r="G28" s="78" t="str">
        <f t="shared" si="12"/>
        <v/>
      </c>
      <c r="H28" s="37">
        <v>300</v>
      </c>
      <c r="I28" s="44"/>
      <c r="J28" s="37">
        <v>400</v>
      </c>
      <c r="K28" s="80">
        <f t="shared" si="2"/>
        <v>0.32999999999999996</v>
      </c>
      <c r="L28" s="81" t="str">
        <f t="shared" si="9"/>
        <v/>
      </c>
      <c r="M28" s="82">
        <f t="shared" si="3"/>
        <v>0.03</v>
      </c>
      <c r="N28" s="81">
        <f t="shared" si="4"/>
        <v>8.5836909871244635E-3</v>
      </c>
      <c r="O28" s="83">
        <f t="shared" si="10"/>
        <v>4698</v>
      </c>
      <c r="P28" s="83">
        <f t="shared" si="11"/>
        <v>1165</v>
      </c>
      <c r="Q28" s="89"/>
      <c r="R28" s="50">
        <f>IF(MONTH($E$7)&lt;11,ROUNDDOWN((P28*MAX(M28,F28))+(($M$7+SUM($P$19:P27))*F28),0),0)</f>
        <v>34</v>
      </c>
      <c r="S28" s="89">
        <v>10</v>
      </c>
      <c r="T28" s="52">
        <f t="shared" si="5"/>
        <v>13600</v>
      </c>
      <c r="U28" s="60">
        <f t="shared" si="8"/>
        <v>4000</v>
      </c>
      <c r="V28" s="54">
        <f t="shared" si="6"/>
        <v>12883.333333333334</v>
      </c>
      <c r="W28" s="61">
        <f t="shared" si="7"/>
        <v>3283.3333333333335</v>
      </c>
    </row>
    <row r="29" spans="2:23" ht="30" customHeight="1" x14ac:dyDescent="0.3">
      <c r="B29" s="56" t="s">
        <v>109</v>
      </c>
      <c r="C29" s="48" t="s">
        <v>22</v>
      </c>
      <c r="D29" s="33">
        <v>0.3</v>
      </c>
      <c r="E29" s="78" t="str">
        <f t="shared" si="0"/>
        <v/>
      </c>
      <c r="F29" s="33"/>
      <c r="G29" s="78" t="str">
        <f t="shared" si="12"/>
        <v/>
      </c>
      <c r="H29" s="37">
        <v>300</v>
      </c>
      <c r="I29" s="44"/>
      <c r="J29" s="37">
        <v>400</v>
      </c>
      <c r="K29" s="80">
        <f t="shared" si="2"/>
        <v>0.32999999999999996</v>
      </c>
      <c r="L29" s="81" t="str">
        <f t="shared" si="9"/>
        <v/>
      </c>
      <c r="M29" s="82">
        <f t="shared" si="3"/>
        <v>0.03</v>
      </c>
      <c r="N29" s="81">
        <f t="shared" si="4"/>
        <v>9.6774193548387101E-3</v>
      </c>
      <c r="O29" s="83">
        <f t="shared" si="10"/>
        <v>6248</v>
      </c>
      <c r="P29" s="83">
        <f t="shared" si="11"/>
        <v>1550</v>
      </c>
      <c r="Q29" s="89"/>
      <c r="R29" s="50">
        <f>IF(MONTH($E$7)&lt;12,ROUNDDOWN((P29*MAX(M29,F29))+(($M$7+SUM($P$19:P28))*F29),0),0)</f>
        <v>46</v>
      </c>
      <c r="S29" s="89">
        <v>15</v>
      </c>
      <c r="T29" s="52">
        <f t="shared" si="5"/>
        <v>18400</v>
      </c>
      <c r="U29" s="60">
        <f t="shared" si="8"/>
        <v>6000</v>
      </c>
      <c r="V29" s="54">
        <f t="shared" si="6"/>
        <v>17683.333333333332</v>
      </c>
      <c r="W29" s="61">
        <f t="shared" si="7"/>
        <v>5283.333333333333</v>
      </c>
    </row>
    <row r="30" spans="2:23" ht="30" customHeight="1" x14ac:dyDescent="0.3">
      <c r="B30" s="57" t="s">
        <v>107</v>
      </c>
      <c r="C30" s="49" t="s">
        <v>23</v>
      </c>
      <c r="D30" s="34"/>
      <c r="E30" s="79" t="str">
        <f t="shared" si="0"/>
        <v/>
      </c>
      <c r="F30" s="34">
        <v>0.02</v>
      </c>
      <c r="G30" s="79">
        <f t="shared" si="12"/>
        <v>1.8648018648018648E-2</v>
      </c>
      <c r="H30" s="38"/>
      <c r="I30" s="45"/>
      <c r="J30" s="37">
        <v>400</v>
      </c>
      <c r="K30" s="84">
        <f t="shared" si="2"/>
        <v>0.03</v>
      </c>
      <c r="L30" s="85" t="str">
        <f t="shared" si="9"/>
        <v/>
      </c>
      <c r="M30" s="86">
        <f t="shared" si="3"/>
        <v>0.03</v>
      </c>
      <c r="N30" s="87" t="str">
        <f t="shared" si="4"/>
        <v/>
      </c>
      <c r="O30" s="88">
        <f t="shared" si="10"/>
        <v>6435</v>
      </c>
      <c r="P30" s="88">
        <f t="shared" si="11"/>
        <v>187</v>
      </c>
      <c r="Q30" s="90"/>
      <c r="R30" s="51">
        <f>IF(MONTH($E$7)&lt;13,ROUNDDOWN((P30*MAX(M30,F30))+(($M$7+SUM($P$19:P29))*F30),0),0)</f>
        <v>137</v>
      </c>
      <c r="S30" s="90">
        <v>120</v>
      </c>
      <c r="T30" s="53">
        <f t="shared" si="5"/>
        <v>54800</v>
      </c>
      <c r="U30" s="60">
        <f t="shared" si="8"/>
        <v>48000</v>
      </c>
      <c r="V30" s="55">
        <f t="shared" si="6"/>
        <v>54383.333333333336</v>
      </c>
      <c r="W30" s="61">
        <f t="shared" si="7"/>
        <v>47583.333333333336</v>
      </c>
    </row>
    <row r="31" spans="2:23" s="22" customFormat="1" ht="22.8" customHeight="1" thickBot="1" x14ac:dyDescent="0.35">
      <c r="H31" s="110">
        <f>IF(I19&lt;&gt;"",I19,H19)+IF(I20&lt;&gt;"",I20,H20)+IF(I21&lt;&gt;"",I21,H21)+IF(I22&lt;&gt;"",I22,H22)+IF(I23&lt;&gt;"",I23,H23)+IF(I24&lt;&gt;"",I24,H24)+IF(I25&lt;&gt;"",I25,H25)+IF(I26&lt;&gt;"",I26,H26)+IF(I27&lt;&gt;"",I27,H27)+IF(I28&lt;&gt;"",I28,H28)+IF(I29&lt;&gt;"",I29,H29)+IF(I30&lt;&gt;"",I30,H30)</f>
        <v>14900</v>
      </c>
      <c r="I31" s="111"/>
      <c r="P31" s="112">
        <f>IF($Q$19&lt;&gt;"",Q19,P19)+IF($Q$20&lt;&gt;"",Q20,P20)+IF($Q$21&lt;&gt;"",Q21,P21)+IF($Q$22&lt;&gt;"",Q22,P22)+IF($Q$23&lt;&gt;"",Q23,P23)+IF($Q$24&lt;&gt;"",Q24,P24)+IF($Q$25&lt;&gt;"",Q25,P25)+IF($Q$26&lt;&gt;"",Q26,P26)+IF($Q$27&lt;&gt;"",Q27,P27)+IF($Q$28&lt;&gt;"",Q28,P28)+IF($Q$29&lt;&gt;"",Q29,P29)+IF($Q$30&lt;&gt;"",Q30,P30)</f>
        <v>5435</v>
      </c>
      <c r="Q31" s="113"/>
      <c r="R31" s="112">
        <f>IF($S$19&lt;&gt;"",S19,R19)+IF($S$20&lt;&gt;"",S20,R20)+IF($S$21&lt;&gt;"",S21,R21)+IF($S$22&lt;&gt;"",S22,R22)+IF($S$23&lt;&gt;"",S23,R23)+IF($S$24&lt;&gt;"",S24,R24)+IF($S$25&lt;&gt;"",S25,R25)+IF($S$26&lt;&gt;"",S26,R26)+IF($S$27&lt;&gt;"",S27,R27)+IF($S$28&lt;&gt;"",S28,R28)+IF($S$29&lt;&gt;"",S29,R29)+IF($S$30&lt;&gt;"",S30,R30)</f>
        <v>303</v>
      </c>
      <c r="S31" s="113"/>
      <c r="T31" s="110">
        <f>IF($S$19&lt;&gt;"",U19,T19)+IF($S$20&lt;&gt;"",U20,T20)+IF($S$21&lt;&gt;"",U21,T21)+IF($S$22&lt;&gt;"",U22,T22)+IF($S$23&lt;&gt;"",U23,T23)+IF($S$24&lt;&gt;"",U24,T24)+IF($S$25&lt;&gt;"",U25,T25)+IF($S$26&lt;&gt;"",U26,T26)+IF($S$27&lt;&gt;"",U27,T27)+IF($S$28&lt;&gt;"",U28,T28)+IF($S$29&lt;&gt;"",U29,T29)+IF($S$30&lt;&gt;"",U30,T30)</f>
        <v>126900</v>
      </c>
      <c r="U31" s="111"/>
      <c r="V31" s="110">
        <f>IF($S$19&lt;&gt;"",W19,V19)+IF($S$20&lt;&gt;"",W20,V20)+IF($S$21&lt;&gt;"",W21,V21)+IF($S$22&lt;&gt;"",W22,V22)+IF($S$23&lt;&gt;"",W23,V23)+IF($S$24&lt;&gt;"",W24,V24)+IF($S$25&lt;&gt;"",W25,V25)+IF($S$26&lt;&gt;"",W26,V26)+IF($S$27&lt;&gt;"",W27,V27)+IF($S$28&lt;&gt;"",W28,V28)+IF($S$29&lt;&gt;"",W29,V29)+IF($S$30&lt;&gt;"",W30,V30)</f>
        <v>111000</v>
      </c>
      <c r="W31" s="111"/>
    </row>
    <row r="32" spans="2:23" ht="15" thickTop="1" x14ac:dyDescent="0.3"/>
  </sheetData>
  <sheetProtection sheet="1" objects="1" scenarios="1" formatCells="0" formatColumns="0" formatRows="0"/>
  <protectedRanges>
    <protectedRange sqref="M9 E6 F15:G15 E9:E14" name="Biz Inputs"/>
    <protectedRange sqref="H10" name="Biz Inputs_1"/>
    <protectedRange sqref="E7:E8" name="Product Names"/>
    <protectedRange sqref="M7:N8" name="Biz Inputs_2"/>
  </protectedRanges>
  <mergeCells count="40">
    <mergeCell ref="B2:D3"/>
    <mergeCell ref="B5:D5"/>
    <mergeCell ref="B6:D6"/>
    <mergeCell ref="B7:D7"/>
    <mergeCell ref="B9:D9"/>
    <mergeCell ref="B10:D10"/>
    <mergeCell ref="D17:E17"/>
    <mergeCell ref="F17:G17"/>
    <mergeCell ref="E10:F10"/>
    <mergeCell ref="E11:F11"/>
    <mergeCell ref="E12:F12"/>
    <mergeCell ref="P31:Q31"/>
    <mergeCell ref="P17:Q17"/>
    <mergeCell ref="R17:S17"/>
    <mergeCell ref="E5:F5"/>
    <mergeCell ref="E2:F3"/>
    <mergeCell ref="E6:F6"/>
    <mergeCell ref="M9:N9"/>
    <mergeCell ref="M10:N10"/>
    <mergeCell ref="E7:F7"/>
    <mergeCell ref="E8:F8"/>
    <mergeCell ref="E9:F9"/>
    <mergeCell ref="T17:U17"/>
    <mergeCell ref="V17:W17"/>
    <mergeCell ref="R31:S31"/>
    <mergeCell ref="T31:U31"/>
    <mergeCell ref="V31:W31"/>
    <mergeCell ref="M17:N17"/>
    <mergeCell ref="H5:N5"/>
    <mergeCell ref="M6:N6"/>
    <mergeCell ref="M7:N7"/>
    <mergeCell ref="M8:N8"/>
    <mergeCell ref="H17:I17"/>
    <mergeCell ref="H31:I31"/>
    <mergeCell ref="H9:L9"/>
    <mergeCell ref="H10:L10"/>
    <mergeCell ref="K17:L17"/>
    <mergeCell ref="H6:L6"/>
    <mergeCell ref="H7:L7"/>
    <mergeCell ref="H8:L8"/>
  </mergeCell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D6CF769-0457-490E-9D8C-C9C2C4914F92}">
          <x14:formula1>
            <xm:f>Grunddaten!$I$4:$I$13</xm:f>
          </x14:formula1>
          <xm:sqref>H10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F46FD-933E-42B8-AF27-77E7CDC0FD02}">
  <sheetPr codeName="Sheet7"/>
  <dimension ref="B2:R53"/>
  <sheetViews>
    <sheetView workbookViewId="0">
      <selection activeCell="B2" sqref="B2"/>
    </sheetView>
  </sheetViews>
  <sheetFormatPr defaultColWidth="11.6640625" defaultRowHeight="14.4" x14ac:dyDescent="0.3"/>
  <cols>
    <col min="1" max="1" width="4.21875" style="10" customWidth="1"/>
    <col min="2" max="4" width="15.77734375" style="10" customWidth="1"/>
    <col min="5" max="15" width="11.6640625" style="10"/>
    <col min="16" max="16" width="12.77734375" style="10" bestFit="1" customWidth="1"/>
    <col min="17" max="16384" width="11.6640625" style="10"/>
  </cols>
  <sheetData>
    <row r="2" spans="2:18" s="9" customFormat="1" x14ac:dyDescent="0.3">
      <c r="B2" s="25" t="s">
        <v>4</v>
      </c>
      <c r="C2" s="25"/>
      <c r="D2" s="25"/>
      <c r="E2" s="25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4" spans="2:18" s="9" customFormat="1" x14ac:dyDescent="0.3">
      <c r="B4" s="25" t="s">
        <v>7</v>
      </c>
      <c r="C4" s="25"/>
      <c r="D4" s="25"/>
      <c r="E4" s="25"/>
    </row>
    <row r="5" spans="2:18" s="9" customFormat="1" x14ac:dyDescent="0.3">
      <c r="B5" s="150" t="s">
        <v>0</v>
      </c>
      <c r="C5" s="151"/>
      <c r="D5" s="152"/>
      <c r="E5" s="17"/>
    </row>
    <row r="6" spans="2:18" s="9" customFormat="1" x14ac:dyDescent="0.3">
      <c r="B6" s="153" t="s">
        <v>5</v>
      </c>
      <c r="C6" s="154"/>
      <c r="D6" s="155"/>
      <c r="E6" s="18"/>
    </row>
    <row r="7" spans="2:18" s="9" customFormat="1" ht="15" thickBot="1" x14ac:dyDescent="0.35">
      <c r="B7" s="156" t="s">
        <v>6</v>
      </c>
      <c r="C7" s="157"/>
      <c r="D7" s="158"/>
      <c r="E7" s="71">
        <f>E6+E5</f>
        <v>0</v>
      </c>
    </row>
    <row r="8" spans="2:18" ht="15" thickTop="1" x14ac:dyDescent="0.3"/>
    <row r="9" spans="2:18" s="9" customFormat="1" x14ac:dyDescent="0.3">
      <c r="B9" s="25" t="s">
        <v>8</v>
      </c>
      <c r="C9" s="25"/>
      <c r="D9" s="25"/>
      <c r="E9" s="2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2:18" s="9" customFormat="1" x14ac:dyDescent="0.3">
      <c r="B10" s="11"/>
      <c r="C10" s="11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2:18" s="9" customFormat="1" x14ac:dyDescent="0.3">
      <c r="B11" s="29" t="s">
        <v>38</v>
      </c>
      <c r="C11" s="29" t="s">
        <v>37</v>
      </c>
      <c r="D11" s="29" t="s">
        <v>36</v>
      </c>
    </row>
    <row r="12" spans="2:18" x14ac:dyDescent="0.3">
      <c r="B12" s="97" t="s">
        <v>41</v>
      </c>
      <c r="C12" s="98"/>
      <c r="D12" s="98"/>
    </row>
    <row r="13" spans="2:18" x14ac:dyDescent="0.3">
      <c r="B13" s="97" t="s">
        <v>42</v>
      </c>
      <c r="C13" s="98"/>
      <c r="D13" s="98"/>
    </row>
    <row r="14" spans="2:18" x14ac:dyDescent="0.3">
      <c r="B14" s="97" t="s">
        <v>43</v>
      </c>
      <c r="C14" s="98"/>
      <c r="D14" s="98"/>
    </row>
    <row r="15" spans="2:18" x14ac:dyDescent="0.3">
      <c r="B15" s="97" t="s">
        <v>44</v>
      </c>
      <c r="C15" s="98"/>
      <c r="D15" s="98"/>
    </row>
    <row r="16" spans="2:18" x14ac:dyDescent="0.3">
      <c r="B16" s="97" t="s">
        <v>45</v>
      </c>
      <c r="C16" s="98"/>
      <c r="D16" s="98"/>
    </row>
    <row r="17" spans="2:18" x14ac:dyDescent="0.3">
      <c r="B17" s="97" t="s">
        <v>46</v>
      </c>
      <c r="C17" s="98"/>
      <c r="D17" s="98"/>
    </row>
    <row r="18" spans="2:18" x14ac:dyDescent="0.3">
      <c r="B18" s="97" t="s">
        <v>47</v>
      </c>
      <c r="C18" s="98"/>
      <c r="D18" s="98"/>
    </row>
    <row r="19" spans="2:18" x14ac:dyDescent="0.3">
      <c r="B19" s="97" t="s">
        <v>48</v>
      </c>
      <c r="C19" s="98"/>
      <c r="D19" s="98"/>
    </row>
    <row r="20" spans="2:18" x14ac:dyDescent="0.3">
      <c r="B20" s="97" t="s">
        <v>49</v>
      </c>
      <c r="C20" s="98"/>
      <c r="D20" s="98"/>
    </row>
    <row r="21" spans="2:18" x14ac:dyDescent="0.3">
      <c r="B21" s="97" t="s">
        <v>50</v>
      </c>
      <c r="C21" s="98"/>
      <c r="D21" s="98"/>
    </row>
    <row r="23" spans="2:18" s="9" customFormat="1" x14ac:dyDescent="0.3">
      <c r="B23" s="25" t="s">
        <v>11</v>
      </c>
      <c r="C23" s="20"/>
      <c r="D23" s="20"/>
      <c r="E23" s="20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2:18" ht="15" thickBot="1" x14ac:dyDescent="0.35"/>
    <row r="25" spans="2:18" x14ac:dyDescent="0.3">
      <c r="B25" s="24" t="s">
        <v>24</v>
      </c>
      <c r="C25" s="23" t="s">
        <v>12</v>
      </c>
      <c r="D25" s="20" t="s">
        <v>13</v>
      </c>
      <c r="E25" s="20" t="s">
        <v>14</v>
      </c>
      <c r="F25" s="20" t="s">
        <v>15</v>
      </c>
      <c r="G25" s="20" t="s">
        <v>16</v>
      </c>
      <c r="H25" s="20" t="s">
        <v>17</v>
      </c>
      <c r="I25" s="20" t="s">
        <v>18</v>
      </c>
      <c r="J25" s="20" t="s">
        <v>19</v>
      </c>
      <c r="K25" s="20" t="s">
        <v>20</v>
      </c>
      <c r="L25" s="20" t="s">
        <v>21</v>
      </c>
      <c r="M25" s="20" t="s">
        <v>22</v>
      </c>
      <c r="N25" s="20" t="s">
        <v>23</v>
      </c>
    </row>
    <row r="26" spans="2:18" x14ac:dyDescent="0.3">
      <c r="B26" s="99"/>
      <c r="C26" s="100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</row>
    <row r="27" spans="2:18" x14ac:dyDescent="0.3">
      <c r="B27" s="99"/>
      <c r="C27" s="100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</row>
    <row r="28" spans="2:18" x14ac:dyDescent="0.3">
      <c r="B28" s="99"/>
      <c r="C28" s="100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</row>
    <row r="29" spans="2:18" x14ac:dyDescent="0.3">
      <c r="B29" s="99"/>
      <c r="C29" s="100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</row>
    <row r="30" spans="2:18" x14ac:dyDescent="0.3">
      <c r="B30" s="99"/>
      <c r="C30" s="100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</row>
    <row r="31" spans="2:18" x14ac:dyDescent="0.3">
      <c r="B31" s="99"/>
      <c r="C31" s="100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</row>
    <row r="32" spans="2:18" x14ac:dyDescent="0.3">
      <c r="B32" s="99"/>
      <c r="C32" s="100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</row>
    <row r="33" spans="2:15" x14ac:dyDescent="0.3">
      <c r="B33" s="99"/>
      <c r="C33" s="100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</row>
    <row r="34" spans="2:15" x14ac:dyDescent="0.3">
      <c r="B34" s="99"/>
      <c r="C34" s="100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</row>
    <row r="35" spans="2:15" ht="15" thickBot="1" x14ac:dyDescent="0.35">
      <c r="B35" s="102"/>
      <c r="C35" s="100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</row>
    <row r="37" spans="2:15" x14ac:dyDescent="0.3">
      <c r="B37" s="25" t="s">
        <v>28</v>
      </c>
      <c r="C37" s="25"/>
      <c r="D37" s="25"/>
      <c r="E37" s="25"/>
    </row>
    <row r="39" spans="2:15" x14ac:dyDescent="0.3">
      <c r="B39" s="26" t="s">
        <v>24</v>
      </c>
      <c r="C39" s="27" t="s">
        <v>12</v>
      </c>
      <c r="D39" s="27" t="s">
        <v>13</v>
      </c>
      <c r="E39" s="27" t="s">
        <v>14</v>
      </c>
      <c r="F39" s="27" t="s">
        <v>15</v>
      </c>
      <c r="G39" s="27" t="s">
        <v>16</v>
      </c>
      <c r="H39" s="27" t="s">
        <v>17</v>
      </c>
      <c r="I39" s="27" t="s">
        <v>18</v>
      </c>
      <c r="J39" s="27" t="s">
        <v>19</v>
      </c>
      <c r="K39" s="27" t="s">
        <v>20</v>
      </c>
      <c r="L39" s="27" t="s">
        <v>21</v>
      </c>
      <c r="M39" s="27" t="s">
        <v>22</v>
      </c>
      <c r="N39" s="27" t="s">
        <v>23</v>
      </c>
      <c r="O39" s="28" t="s">
        <v>25</v>
      </c>
    </row>
    <row r="40" spans="2:15" x14ac:dyDescent="0.3">
      <c r="B40" s="72" t="str">
        <f t="shared" ref="B40:B49" si="0">IF(LEN(B26)&gt;0,B26,"")</f>
        <v/>
      </c>
      <c r="C40" s="62" t="str">
        <f t="shared" ref="C40:C49" si="1">IFERROR(IF(VLOOKUP($B40,$B$12:$D$21,2,FALSE)=0,VLOOKUP($B40,$B$12:$D$21,3,FALSE),VLOOKUP($B40,$B$12:$D$21,2,FALSE))*C26,"")</f>
        <v/>
      </c>
      <c r="D40" s="62" t="str">
        <f t="shared" ref="D40:N40" si="2">IFERROR(IF(VLOOKUP($B40,$B$12:$D$21,2,FALSE)=0,VLOOKUP($B40,$B$12:$D$21,3,FALSE),VLOOKUP($B40,$B$12:$D$21,2,FALSE))*D26,"")</f>
        <v/>
      </c>
      <c r="E40" s="62" t="str">
        <f t="shared" si="2"/>
        <v/>
      </c>
      <c r="F40" s="62" t="str">
        <f t="shared" si="2"/>
        <v/>
      </c>
      <c r="G40" s="62" t="str">
        <f t="shared" si="2"/>
        <v/>
      </c>
      <c r="H40" s="62" t="str">
        <f t="shared" si="2"/>
        <v/>
      </c>
      <c r="I40" s="62" t="str">
        <f t="shared" si="2"/>
        <v/>
      </c>
      <c r="J40" s="62" t="str">
        <f t="shared" si="2"/>
        <v/>
      </c>
      <c r="K40" s="62" t="str">
        <f t="shared" si="2"/>
        <v/>
      </c>
      <c r="L40" s="62" t="str">
        <f t="shared" si="2"/>
        <v/>
      </c>
      <c r="M40" s="62" t="str">
        <f t="shared" si="2"/>
        <v/>
      </c>
      <c r="N40" s="62" t="str">
        <f t="shared" si="2"/>
        <v/>
      </c>
      <c r="O40" s="63">
        <f>SUM(C40:N40)</f>
        <v>0</v>
      </c>
    </row>
    <row r="41" spans="2:15" x14ac:dyDescent="0.3">
      <c r="B41" s="72" t="str">
        <f t="shared" si="0"/>
        <v/>
      </c>
      <c r="C41" s="62" t="str">
        <f t="shared" si="1"/>
        <v/>
      </c>
      <c r="D41" s="62" t="str">
        <f t="shared" ref="D41:N41" si="3">IFERROR(IF(VLOOKUP($B41,$B$12:$D$21,2,FALSE)=0,VLOOKUP($B41,$B$12:$D$21,3,FALSE),VLOOKUP($B41,$B$12:$D$21,2,FALSE))*D27,"")</f>
        <v/>
      </c>
      <c r="E41" s="62" t="str">
        <f t="shared" si="3"/>
        <v/>
      </c>
      <c r="F41" s="62" t="str">
        <f t="shared" si="3"/>
        <v/>
      </c>
      <c r="G41" s="62" t="str">
        <f t="shared" si="3"/>
        <v/>
      </c>
      <c r="H41" s="62" t="str">
        <f t="shared" si="3"/>
        <v/>
      </c>
      <c r="I41" s="62" t="str">
        <f t="shared" si="3"/>
        <v/>
      </c>
      <c r="J41" s="62" t="str">
        <f t="shared" si="3"/>
        <v/>
      </c>
      <c r="K41" s="62" t="str">
        <f t="shared" si="3"/>
        <v/>
      </c>
      <c r="L41" s="62" t="str">
        <f t="shared" si="3"/>
        <v/>
      </c>
      <c r="M41" s="62" t="str">
        <f t="shared" si="3"/>
        <v/>
      </c>
      <c r="N41" s="62" t="str">
        <f t="shared" si="3"/>
        <v/>
      </c>
      <c r="O41" s="63">
        <f t="shared" ref="O41:O49" si="4">SUM(C41:N41)</f>
        <v>0</v>
      </c>
    </row>
    <row r="42" spans="2:15" x14ac:dyDescent="0.3">
      <c r="B42" s="72" t="str">
        <f t="shared" si="0"/>
        <v/>
      </c>
      <c r="C42" s="62" t="str">
        <f t="shared" si="1"/>
        <v/>
      </c>
      <c r="D42" s="62" t="str">
        <f t="shared" ref="D42:N42" si="5">IFERROR(IF(VLOOKUP($B42,$B$12:$D$21,2,FALSE)=0,VLOOKUP($B42,$B$12:$D$21,3,FALSE),VLOOKUP($B42,$B$12:$D$21,2,FALSE))*D28,"")</f>
        <v/>
      </c>
      <c r="E42" s="62" t="str">
        <f t="shared" si="5"/>
        <v/>
      </c>
      <c r="F42" s="62" t="str">
        <f t="shared" si="5"/>
        <v/>
      </c>
      <c r="G42" s="62" t="str">
        <f t="shared" si="5"/>
        <v/>
      </c>
      <c r="H42" s="62" t="str">
        <f t="shared" si="5"/>
        <v/>
      </c>
      <c r="I42" s="62" t="str">
        <f t="shared" si="5"/>
        <v/>
      </c>
      <c r="J42" s="62" t="str">
        <f t="shared" si="5"/>
        <v/>
      </c>
      <c r="K42" s="62" t="str">
        <f t="shared" si="5"/>
        <v/>
      </c>
      <c r="L42" s="62" t="str">
        <f t="shared" si="5"/>
        <v/>
      </c>
      <c r="M42" s="62" t="str">
        <f t="shared" si="5"/>
        <v/>
      </c>
      <c r="N42" s="62" t="str">
        <f t="shared" si="5"/>
        <v/>
      </c>
      <c r="O42" s="63">
        <f t="shared" si="4"/>
        <v>0</v>
      </c>
    </row>
    <row r="43" spans="2:15" x14ac:dyDescent="0.3">
      <c r="B43" s="72" t="str">
        <f t="shared" si="0"/>
        <v/>
      </c>
      <c r="C43" s="62" t="str">
        <f t="shared" si="1"/>
        <v/>
      </c>
      <c r="D43" s="62" t="str">
        <f t="shared" ref="D43:N43" si="6">IFERROR(IF(VLOOKUP($B43,$B$12:$D$21,2,FALSE)=0,VLOOKUP($B43,$B$12:$D$21,3,FALSE),VLOOKUP($B43,$B$12:$D$21,2,FALSE))*D29,"")</f>
        <v/>
      </c>
      <c r="E43" s="62" t="str">
        <f t="shared" si="6"/>
        <v/>
      </c>
      <c r="F43" s="62" t="str">
        <f t="shared" si="6"/>
        <v/>
      </c>
      <c r="G43" s="62" t="str">
        <f t="shared" si="6"/>
        <v/>
      </c>
      <c r="H43" s="62" t="str">
        <f t="shared" si="6"/>
        <v/>
      </c>
      <c r="I43" s="62" t="str">
        <f t="shared" si="6"/>
        <v/>
      </c>
      <c r="J43" s="62" t="str">
        <f t="shared" si="6"/>
        <v/>
      </c>
      <c r="K43" s="62" t="str">
        <f t="shared" si="6"/>
        <v/>
      </c>
      <c r="L43" s="62" t="str">
        <f t="shared" si="6"/>
        <v/>
      </c>
      <c r="M43" s="62" t="str">
        <f t="shared" si="6"/>
        <v/>
      </c>
      <c r="N43" s="62" t="str">
        <f t="shared" si="6"/>
        <v/>
      </c>
      <c r="O43" s="63">
        <f t="shared" si="4"/>
        <v>0</v>
      </c>
    </row>
    <row r="44" spans="2:15" x14ac:dyDescent="0.3">
      <c r="B44" s="72" t="str">
        <f t="shared" si="0"/>
        <v/>
      </c>
      <c r="C44" s="62" t="str">
        <f t="shared" si="1"/>
        <v/>
      </c>
      <c r="D44" s="62" t="str">
        <f t="shared" ref="D44:N44" si="7">IFERROR(IF(VLOOKUP($B44,$B$12:$D$21,2,FALSE)=0,VLOOKUP($B44,$B$12:$D$21,3,FALSE),VLOOKUP($B44,$B$12:$D$21,2,FALSE))*D30,"")</f>
        <v/>
      </c>
      <c r="E44" s="62" t="str">
        <f t="shared" si="7"/>
        <v/>
      </c>
      <c r="F44" s="62" t="str">
        <f t="shared" si="7"/>
        <v/>
      </c>
      <c r="G44" s="62" t="str">
        <f t="shared" si="7"/>
        <v/>
      </c>
      <c r="H44" s="62" t="str">
        <f t="shared" si="7"/>
        <v/>
      </c>
      <c r="I44" s="62" t="str">
        <f t="shared" si="7"/>
        <v/>
      </c>
      <c r="J44" s="62" t="str">
        <f t="shared" si="7"/>
        <v/>
      </c>
      <c r="K44" s="62" t="str">
        <f t="shared" si="7"/>
        <v/>
      </c>
      <c r="L44" s="62" t="str">
        <f t="shared" si="7"/>
        <v/>
      </c>
      <c r="M44" s="62" t="str">
        <f t="shared" si="7"/>
        <v/>
      </c>
      <c r="N44" s="62" t="str">
        <f t="shared" si="7"/>
        <v/>
      </c>
      <c r="O44" s="63">
        <f t="shared" si="4"/>
        <v>0</v>
      </c>
    </row>
    <row r="45" spans="2:15" x14ac:dyDescent="0.3">
      <c r="B45" s="72" t="str">
        <f t="shared" si="0"/>
        <v/>
      </c>
      <c r="C45" s="62" t="str">
        <f t="shared" si="1"/>
        <v/>
      </c>
      <c r="D45" s="62" t="str">
        <f t="shared" ref="D45:N45" si="8">IFERROR(IF(VLOOKUP($B45,$B$12:$D$21,2,FALSE)=0,VLOOKUP($B45,$B$12:$D$21,3,FALSE),VLOOKUP($B45,$B$12:$D$21,2,FALSE))*D31,"")</f>
        <v/>
      </c>
      <c r="E45" s="62" t="str">
        <f t="shared" si="8"/>
        <v/>
      </c>
      <c r="F45" s="62" t="str">
        <f t="shared" si="8"/>
        <v/>
      </c>
      <c r="G45" s="62" t="str">
        <f t="shared" si="8"/>
        <v/>
      </c>
      <c r="H45" s="62" t="str">
        <f t="shared" si="8"/>
        <v/>
      </c>
      <c r="I45" s="62" t="str">
        <f t="shared" si="8"/>
        <v/>
      </c>
      <c r="J45" s="62" t="str">
        <f t="shared" si="8"/>
        <v/>
      </c>
      <c r="K45" s="62" t="str">
        <f t="shared" si="8"/>
        <v/>
      </c>
      <c r="L45" s="62" t="str">
        <f t="shared" si="8"/>
        <v/>
      </c>
      <c r="M45" s="62" t="str">
        <f t="shared" si="8"/>
        <v/>
      </c>
      <c r="N45" s="62" t="str">
        <f t="shared" si="8"/>
        <v/>
      </c>
      <c r="O45" s="63">
        <f t="shared" si="4"/>
        <v>0</v>
      </c>
    </row>
    <row r="46" spans="2:15" x14ac:dyDescent="0.3">
      <c r="B46" s="72" t="str">
        <f t="shared" si="0"/>
        <v/>
      </c>
      <c r="C46" s="62" t="str">
        <f t="shared" si="1"/>
        <v/>
      </c>
      <c r="D46" s="62" t="str">
        <f t="shared" ref="D46:N46" si="9">IFERROR(IF(VLOOKUP($B46,$B$12:$D$21,2,FALSE)=0,VLOOKUP($B46,$B$12:$D$21,3,FALSE),VLOOKUP($B46,$B$12:$D$21,2,FALSE))*D32,"")</f>
        <v/>
      </c>
      <c r="E46" s="62" t="str">
        <f t="shared" si="9"/>
        <v/>
      </c>
      <c r="F46" s="62" t="str">
        <f t="shared" si="9"/>
        <v/>
      </c>
      <c r="G46" s="62" t="str">
        <f t="shared" si="9"/>
        <v/>
      </c>
      <c r="H46" s="62" t="str">
        <f t="shared" si="9"/>
        <v/>
      </c>
      <c r="I46" s="62" t="str">
        <f t="shared" si="9"/>
        <v/>
      </c>
      <c r="J46" s="62" t="str">
        <f t="shared" si="9"/>
        <v/>
      </c>
      <c r="K46" s="62" t="str">
        <f t="shared" si="9"/>
        <v/>
      </c>
      <c r="L46" s="62" t="str">
        <f t="shared" si="9"/>
        <v/>
      </c>
      <c r="M46" s="62" t="str">
        <f t="shared" si="9"/>
        <v/>
      </c>
      <c r="N46" s="62" t="str">
        <f t="shared" si="9"/>
        <v/>
      </c>
      <c r="O46" s="63">
        <f t="shared" si="4"/>
        <v>0</v>
      </c>
    </row>
    <row r="47" spans="2:15" x14ac:dyDescent="0.3">
      <c r="B47" s="72" t="str">
        <f t="shared" si="0"/>
        <v/>
      </c>
      <c r="C47" s="62" t="str">
        <f t="shared" si="1"/>
        <v/>
      </c>
      <c r="D47" s="62" t="str">
        <f t="shared" ref="D47:N47" si="10">IFERROR(IF(VLOOKUP($B47,$B$12:$D$21,2,FALSE)=0,VLOOKUP($B47,$B$12:$D$21,3,FALSE),VLOOKUP($B47,$B$12:$D$21,2,FALSE))*D33,"")</f>
        <v/>
      </c>
      <c r="E47" s="62" t="str">
        <f t="shared" si="10"/>
        <v/>
      </c>
      <c r="F47" s="62" t="str">
        <f t="shared" si="10"/>
        <v/>
      </c>
      <c r="G47" s="62" t="str">
        <f t="shared" si="10"/>
        <v/>
      </c>
      <c r="H47" s="62" t="str">
        <f t="shared" si="10"/>
        <v/>
      </c>
      <c r="I47" s="62" t="str">
        <f t="shared" si="10"/>
        <v/>
      </c>
      <c r="J47" s="62" t="str">
        <f t="shared" si="10"/>
        <v/>
      </c>
      <c r="K47" s="62" t="str">
        <f t="shared" si="10"/>
        <v/>
      </c>
      <c r="L47" s="62" t="str">
        <f t="shared" si="10"/>
        <v/>
      </c>
      <c r="M47" s="62" t="str">
        <f t="shared" si="10"/>
        <v/>
      </c>
      <c r="N47" s="62" t="str">
        <f t="shared" si="10"/>
        <v/>
      </c>
      <c r="O47" s="63">
        <f t="shared" si="4"/>
        <v>0</v>
      </c>
    </row>
    <row r="48" spans="2:15" x14ac:dyDescent="0.3">
      <c r="B48" s="72" t="str">
        <f t="shared" si="0"/>
        <v/>
      </c>
      <c r="C48" s="62" t="str">
        <f t="shared" si="1"/>
        <v/>
      </c>
      <c r="D48" s="62" t="str">
        <f t="shared" ref="D48:N48" si="11">IFERROR(IF(VLOOKUP($B48,$B$12:$D$21,2,FALSE)=0,VLOOKUP($B48,$B$12:$D$21,3,FALSE),VLOOKUP($B48,$B$12:$D$21,2,FALSE))*D34,"")</f>
        <v/>
      </c>
      <c r="E48" s="62" t="str">
        <f t="shared" si="11"/>
        <v/>
      </c>
      <c r="F48" s="62" t="str">
        <f t="shared" si="11"/>
        <v/>
      </c>
      <c r="G48" s="62" t="str">
        <f t="shared" si="11"/>
        <v/>
      </c>
      <c r="H48" s="62" t="str">
        <f t="shared" si="11"/>
        <v/>
      </c>
      <c r="I48" s="62" t="str">
        <f t="shared" si="11"/>
        <v/>
      </c>
      <c r="J48" s="62" t="str">
        <f t="shared" si="11"/>
        <v/>
      </c>
      <c r="K48" s="62" t="str">
        <f t="shared" si="11"/>
        <v/>
      </c>
      <c r="L48" s="62" t="str">
        <f t="shared" si="11"/>
        <v/>
      </c>
      <c r="M48" s="62" t="str">
        <f t="shared" si="11"/>
        <v/>
      </c>
      <c r="N48" s="62" t="str">
        <f t="shared" si="11"/>
        <v/>
      </c>
      <c r="O48" s="63">
        <f t="shared" si="4"/>
        <v>0</v>
      </c>
    </row>
    <row r="49" spans="2:16" x14ac:dyDescent="0.3">
      <c r="B49" s="73" t="str">
        <f t="shared" si="0"/>
        <v/>
      </c>
      <c r="C49" s="64" t="str">
        <f t="shared" si="1"/>
        <v/>
      </c>
      <c r="D49" s="64" t="str">
        <f t="shared" ref="D49:N49" si="12">IFERROR(IF(VLOOKUP($B49,$B$12:$D$21,2,FALSE)=0,VLOOKUP($B49,$B$12:$D$21,3,FALSE),VLOOKUP($B49,$B$12:$D$21,2,FALSE))*D35,"")</f>
        <v/>
      </c>
      <c r="E49" s="64" t="str">
        <f t="shared" si="12"/>
        <v/>
      </c>
      <c r="F49" s="64" t="str">
        <f t="shared" si="12"/>
        <v/>
      </c>
      <c r="G49" s="64" t="str">
        <f t="shared" si="12"/>
        <v/>
      </c>
      <c r="H49" s="64" t="str">
        <f t="shared" si="12"/>
        <v/>
      </c>
      <c r="I49" s="64" t="str">
        <f t="shared" si="12"/>
        <v/>
      </c>
      <c r="J49" s="64" t="str">
        <f t="shared" si="12"/>
        <v/>
      </c>
      <c r="K49" s="64" t="str">
        <f t="shared" si="12"/>
        <v/>
      </c>
      <c r="L49" s="64" t="str">
        <f t="shared" si="12"/>
        <v/>
      </c>
      <c r="M49" s="64" t="str">
        <f t="shared" si="12"/>
        <v/>
      </c>
      <c r="N49" s="64" t="str">
        <f t="shared" si="12"/>
        <v/>
      </c>
      <c r="O49" s="65">
        <f t="shared" si="4"/>
        <v>0</v>
      </c>
    </row>
    <row r="50" spans="2:16" x14ac:dyDescent="0.3">
      <c r="O50" s="16"/>
      <c r="P50" s="13" t="s">
        <v>40</v>
      </c>
    </row>
    <row r="51" spans="2:16" x14ac:dyDescent="0.3">
      <c r="B51" s="14" t="s">
        <v>29</v>
      </c>
      <c r="C51" s="66">
        <f t="shared" ref="C51:N51" si="13">SUM(C40:C50)</f>
        <v>0</v>
      </c>
      <c r="D51" s="66">
        <f t="shared" si="13"/>
        <v>0</v>
      </c>
      <c r="E51" s="66">
        <f t="shared" si="13"/>
        <v>0</v>
      </c>
      <c r="F51" s="66">
        <f t="shared" si="13"/>
        <v>0</v>
      </c>
      <c r="G51" s="66">
        <f t="shared" si="13"/>
        <v>0</v>
      </c>
      <c r="H51" s="66">
        <f t="shared" si="13"/>
        <v>0</v>
      </c>
      <c r="I51" s="66">
        <f t="shared" si="13"/>
        <v>0</v>
      </c>
      <c r="J51" s="66">
        <f t="shared" si="13"/>
        <v>0</v>
      </c>
      <c r="K51" s="66">
        <f t="shared" si="13"/>
        <v>0</v>
      </c>
      <c r="L51" s="66">
        <f t="shared" si="13"/>
        <v>0</v>
      </c>
      <c r="M51" s="66">
        <f t="shared" si="13"/>
        <v>0</v>
      </c>
      <c r="N51" s="66">
        <f t="shared" si="13"/>
        <v>0</v>
      </c>
      <c r="O51" s="67">
        <f>SUM(C51:N51)</f>
        <v>0</v>
      </c>
      <c r="P51" s="68">
        <f>IFERROR(O51/E7,0)</f>
        <v>0</v>
      </c>
    </row>
    <row r="52" spans="2:16" ht="15" thickBot="1" x14ac:dyDescent="0.35">
      <c r="B52" s="15" t="s">
        <v>30</v>
      </c>
      <c r="C52" s="69">
        <f>C51-$E$6/12</f>
        <v>0</v>
      </c>
      <c r="D52" s="69">
        <f t="shared" ref="D52:N52" si="14">D51-$E$6/12</f>
        <v>0</v>
      </c>
      <c r="E52" s="69">
        <f t="shared" si="14"/>
        <v>0</v>
      </c>
      <c r="F52" s="69">
        <f t="shared" si="14"/>
        <v>0</v>
      </c>
      <c r="G52" s="69">
        <f t="shared" si="14"/>
        <v>0</v>
      </c>
      <c r="H52" s="69">
        <f t="shared" si="14"/>
        <v>0</v>
      </c>
      <c r="I52" s="69">
        <f t="shared" si="14"/>
        <v>0</v>
      </c>
      <c r="J52" s="69">
        <f t="shared" si="14"/>
        <v>0</v>
      </c>
      <c r="K52" s="69">
        <f t="shared" si="14"/>
        <v>0</v>
      </c>
      <c r="L52" s="69">
        <f t="shared" si="14"/>
        <v>0</v>
      </c>
      <c r="M52" s="69">
        <f t="shared" si="14"/>
        <v>0</v>
      </c>
      <c r="N52" s="69">
        <f t="shared" si="14"/>
        <v>0</v>
      </c>
      <c r="O52" s="70">
        <f>SUM(C52:N52)</f>
        <v>0</v>
      </c>
      <c r="P52" s="68">
        <f>IFERROR(O52/E5,0)</f>
        <v>0</v>
      </c>
    </row>
    <row r="53" spans="2:16" ht="15" thickTop="1" x14ac:dyDescent="0.3"/>
  </sheetData>
  <sheetProtection sheet="1" objects="1" scenarios="1" formatCells="0" formatColumns="0" formatRows="0"/>
  <protectedRanges>
    <protectedRange sqref="E5:E7" name="Biz Inputs"/>
  </protectedRanges>
  <mergeCells count="3">
    <mergeCell ref="B5:D5"/>
    <mergeCell ref="B6:D6"/>
    <mergeCell ref="B7:D7"/>
  </mergeCells>
  <dataValidations count="1">
    <dataValidation type="list" allowBlank="1" showInputMessage="1" showErrorMessage="1" sqref="B26:B35" xr:uid="{33605BD9-2133-4443-9EB2-1C97820AE33D}">
      <formula1>$B$12:$B$21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8E5CB-C0E0-4DA9-9A18-8CFA1ED64D69}">
  <sheetPr codeName="Sheet4"/>
  <dimension ref="B2:R53"/>
  <sheetViews>
    <sheetView workbookViewId="0">
      <selection activeCell="B2" sqref="B2"/>
    </sheetView>
  </sheetViews>
  <sheetFormatPr defaultColWidth="11.6640625" defaultRowHeight="14.4" x14ac:dyDescent="0.3"/>
  <cols>
    <col min="1" max="1" width="4.21875" style="10" customWidth="1"/>
    <col min="2" max="4" width="15.77734375" style="10" customWidth="1"/>
    <col min="5" max="15" width="11.6640625" style="10"/>
    <col min="16" max="16" width="12.77734375" style="10" bestFit="1" customWidth="1"/>
    <col min="17" max="16384" width="11.6640625" style="10"/>
  </cols>
  <sheetData>
    <row r="2" spans="2:18" s="9" customFormat="1" x14ac:dyDescent="0.3">
      <c r="B2" s="25" t="s">
        <v>4</v>
      </c>
      <c r="C2" s="25"/>
      <c r="D2" s="25"/>
      <c r="E2" s="25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4" spans="2:18" s="9" customFormat="1" x14ac:dyDescent="0.3">
      <c r="B4" s="25" t="s">
        <v>7</v>
      </c>
      <c r="C4" s="25"/>
      <c r="D4" s="25"/>
      <c r="E4" s="25"/>
    </row>
    <row r="5" spans="2:18" s="9" customFormat="1" x14ac:dyDescent="0.3">
      <c r="B5" s="150" t="s">
        <v>51</v>
      </c>
      <c r="C5" s="151"/>
      <c r="D5" s="152"/>
      <c r="E5" s="17">
        <v>25000</v>
      </c>
    </row>
    <row r="6" spans="2:18" s="9" customFormat="1" x14ac:dyDescent="0.3">
      <c r="B6" s="153" t="s">
        <v>52</v>
      </c>
      <c r="C6" s="154"/>
      <c r="D6" s="155"/>
      <c r="E6" s="18">
        <v>10000</v>
      </c>
    </row>
    <row r="7" spans="2:18" s="9" customFormat="1" ht="15" thickBot="1" x14ac:dyDescent="0.35">
      <c r="B7" s="156" t="s">
        <v>6</v>
      </c>
      <c r="C7" s="157"/>
      <c r="D7" s="158"/>
      <c r="E7" s="71">
        <f>E6+E5</f>
        <v>35000</v>
      </c>
    </row>
    <row r="8" spans="2:18" ht="15" thickTop="1" x14ac:dyDescent="0.3"/>
    <row r="9" spans="2:18" s="9" customFormat="1" x14ac:dyDescent="0.3">
      <c r="B9" s="25" t="s">
        <v>8</v>
      </c>
      <c r="C9" s="25"/>
      <c r="D9" s="25"/>
      <c r="E9" s="2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2:18" s="9" customFormat="1" x14ac:dyDescent="0.3">
      <c r="B10" s="11"/>
      <c r="C10" s="11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2:18" s="9" customFormat="1" x14ac:dyDescent="0.3">
      <c r="B11" s="29" t="s">
        <v>38</v>
      </c>
      <c r="C11" s="29" t="s">
        <v>37</v>
      </c>
      <c r="D11" s="29" t="s">
        <v>36</v>
      </c>
    </row>
    <row r="12" spans="2:18" x14ac:dyDescent="0.3">
      <c r="B12" s="97" t="s">
        <v>9</v>
      </c>
      <c r="C12" s="98">
        <v>3000</v>
      </c>
      <c r="D12" s="98"/>
    </row>
    <row r="13" spans="2:18" x14ac:dyDescent="0.3">
      <c r="B13" s="97" t="s">
        <v>39</v>
      </c>
      <c r="C13" s="98"/>
      <c r="D13" s="98">
        <v>100</v>
      </c>
    </row>
    <row r="14" spans="2:18" x14ac:dyDescent="0.3">
      <c r="B14" s="97" t="s">
        <v>10</v>
      </c>
      <c r="C14" s="98">
        <v>100</v>
      </c>
      <c r="D14" s="98"/>
    </row>
    <row r="15" spans="2:18" x14ac:dyDescent="0.3">
      <c r="B15" s="97" t="s">
        <v>26</v>
      </c>
      <c r="C15" s="98"/>
      <c r="D15" s="98"/>
    </row>
    <row r="16" spans="2:18" x14ac:dyDescent="0.3">
      <c r="B16" s="97" t="s">
        <v>27</v>
      </c>
      <c r="C16" s="98"/>
      <c r="D16" s="98"/>
    </row>
    <row r="17" spans="2:18" x14ac:dyDescent="0.3">
      <c r="B17" s="97" t="s">
        <v>31</v>
      </c>
      <c r="C17" s="98"/>
      <c r="D17" s="98">
        <v>50</v>
      </c>
    </row>
    <row r="18" spans="2:18" x14ac:dyDescent="0.3">
      <c r="B18" s="97" t="s">
        <v>32</v>
      </c>
      <c r="C18" s="98"/>
      <c r="D18" s="98">
        <v>65</v>
      </c>
    </row>
    <row r="19" spans="2:18" x14ac:dyDescent="0.3">
      <c r="B19" s="97" t="s">
        <v>33</v>
      </c>
      <c r="C19" s="98">
        <v>500</v>
      </c>
      <c r="D19" s="98"/>
    </row>
    <row r="20" spans="2:18" x14ac:dyDescent="0.3">
      <c r="B20" s="97" t="s">
        <v>34</v>
      </c>
      <c r="C20" s="98"/>
      <c r="D20" s="98">
        <v>65</v>
      </c>
    </row>
    <row r="21" spans="2:18" x14ac:dyDescent="0.3">
      <c r="B21" s="97" t="s">
        <v>35</v>
      </c>
      <c r="C21" s="98"/>
      <c r="D21" s="98">
        <v>65</v>
      </c>
    </row>
    <row r="23" spans="2:18" s="9" customFormat="1" x14ac:dyDescent="0.3">
      <c r="B23" s="25" t="s">
        <v>11</v>
      </c>
      <c r="C23" s="20"/>
      <c r="D23" s="20"/>
      <c r="E23" s="20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2:18" ht="15" thickBot="1" x14ac:dyDescent="0.35"/>
    <row r="25" spans="2:18" x14ac:dyDescent="0.3">
      <c r="B25" s="24" t="s">
        <v>24</v>
      </c>
      <c r="C25" s="23" t="s">
        <v>12</v>
      </c>
      <c r="D25" s="20" t="s">
        <v>13</v>
      </c>
      <c r="E25" s="20" t="s">
        <v>14</v>
      </c>
      <c r="F25" s="20" t="s">
        <v>15</v>
      </c>
      <c r="G25" s="20" t="s">
        <v>16</v>
      </c>
      <c r="H25" s="20" t="s">
        <v>17</v>
      </c>
      <c r="I25" s="20" t="s">
        <v>18</v>
      </c>
      <c r="J25" s="20" t="s">
        <v>19</v>
      </c>
      <c r="K25" s="20" t="s">
        <v>20</v>
      </c>
      <c r="L25" s="20" t="s">
        <v>21</v>
      </c>
      <c r="M25" s="20" t="s">
        <v>22</v>
      </c>
      <c r="N25" s="20" t="s">
        <v>23</v>
      </c>
    </row>
    <row r="26" spans="2:18" x14ac:dyDescent="0.3">
      <c r="B26" s="99" t="s">
        <v>31</v>
      </c>
      <c r="C26" s="100">
        <v>10</v>
      </c>
      <c r="D26" s="101">
        <v>10</v>
      </c>
      <c r="E26" s="101">
        <v>10</v>
      </c>
      <c r="F26" s="101">
        <v>10</v>
      </c>
      <c r="G26" s="101">
        <v>10</v>
      </c>
      <c r="H26" s="101">
        <v>10</v>
      </c>
      <c r="I26" s="101"/>
      <c r="J26" s="101">
        <v>10</v>
      </c>
      <c r="K26" s="101">
        <v>10</v>
      </c>
      <c r="L26" s="101">
        <v>10</v>
      </c>
      <c r="M26" s="101">
        <v>10</v>
      </c>
      <c r="N26" s="101">
        <v>10</v>
      </c>
    </row>
    <row r="27" spans="2:18" x14ac:dyDescent="0.3">
      <c r="B27" s="99" t="s">
        <v>9</v>
      </c>
      <c r="C27" s="100">
        <v>1</v>
      </c>
      <c r="D27" s="101"/>
      <c r="E27" s="101"/>
      <c r="F27" s="101">
        <v>1</v>
      </c>
      <c r="G27" s="101"/>
      <c r="H27" s="101"/>
      <c r="I27" s="101"/>
      <c r="J27" s="101">
        <v>1</v>
      </c>
      <c r="K27" s="101"/>
      <c r="L27" s="101">
        <v>1</v>
      </c>
      <c r="M27" s="101"/>
      <c r="N27" s="101"/>
    </row>
    <row r="28" spans="2:18" x14ac:dyDescent="0.3">
      <c r="B28" s="99" t="s">
        <v>33</v>
      </c>
      <c r="C28" s="100"/>
      <c r="D28" s="101">
        <v>1</v>
      </c>
      <c r="E28" s="101"/>
      <c r="F28" s="101"/>
      <c r="G28" s="101"/>
      <c r="H28" s="101"/>
      <c r="I28" s="101"/>
      <c r="J28" s="101"/>
      <c r="K28" s="101"/>
      <c r="L28" s="101"/>
      <c r="M28" s="101"/>
      <c r="N28" s="101"/>
    </row>
    <row r="29" spans="2:18" x14ac:dyDescent="0.3">
      <c r="B29" s="99" t="s">
        <v>10</v>
      </c>
      <c r="C29" s="100">
        <v>1</v>
      </c>
      <c r="D29" s="101">
        <v>1</v>
      </c>
      <c r="E29" s="101">
        <v>1</v>
      </c>
      <c r="F29" s="101">
        <v>1</v>
      </c>
      <c r="G29" s="101">
        <v>2</v>
      </c>
      <c r="H29" s="101">
        <v>1</v>
      </c>
      <c r="I29" s="101"/>
      <c r="J29" s="101">
        <v>1</v>
      </c>
      <c r="K29" s="101">
        <v>1</v>
      </c>
      <c r="L29" s="101">
        <v>1</v>
      </c>
      <c r="M29" s="101">
        <v>1</v>
      </c>
      <c r="N29" s="101"/>
    </row>
    <row r="30" spans="2:18" x14ac:dyDescent="0.3">
      <c r="B30" s="99" t="s">
        <v>32</v>
      </c>
      <c r="C30" s="100">
        <v>5</v>
      </c>
      <c r="D30" s="101">
        <v>6</v>
      </c>
      <c r="E30" s="101">
        <v>10</v>
      </c>
      <c r="F30" s="101">
        <v>5</v>
      </c>
      <c r="G30" s="101">
        <v>5</v>
      </c>
      <c r="H30" s="101">
        <v>5</v>
      </c>
      <c r="I30" s="101"/>
      <c r="J30" s="101">
        <v>5</v>
      </c>
      <c r="K30" s="101">
        <v>5</v>
      </c>
      <c r="L30" s="101">
        <v>5</v>
      </c>
      <c r="M30" s="101">
        <v>5</v>
      </c>
      <c r="N30" s="101">
        <v>5</v>
      </c>
    </row>
    <row r="31" spans="2:18" x14ac:dyDescent="0.3">
      <c r="B31" s="99" t="s">
        <v>34</v>
      </c>
      <c r="C31" s="100">
        <v>8</v>
      </c>
      <c r="D31" s="101">
        <v>8</v>
      </c>
      <c r="E31" s="101">
        <v>8</v>
      </c>
      <c r="F31" s="101">
        <v>8</v>
      </c>
      <c r="G31" s="101">
        <v>8</v>
      </c>
      <c r="H31" s="101">
        <v>8</v>
      </c>
      <c r="I31" s="101"/>
      <c r="J31" s="101">
        <v>8</v>
      </c>
      <c r="K31" s="101">
        <v>8</v>
      </c>
      <c r="L31" s="101">
        <v>8</v>
      </c>
      <c r="M31" s="101">
        <v>8</v>
      </c>
      <c r="N31" s="101"/>
    </row>
    <row r="32" spans="2:18" x14ac:dyDescent="0.3">
      <c r="B32" s="99" t="s">
        <v>35</v>
      </c>
      <c r="C32" s="100">
        <v>5</v>
      </c>
      <c r="D32" s="101"/>
      <c r="E32" s="101">
        <v>5</v>
      </c>
      <c r="F32" s="101"/>
      <c r="G32" s="101">
        <v>5</v>
      </c>
      <c r="H32" s="101"/>
      <c r="I32" s="101"/>
      <c r="J32" s="101"/>
      <c r="K32" s="101">
        <v>5</v>
      </c>
      <c r="L32" s="101"/>
      <c r="M32" s="101">
        <v>5</v>
      </c>
      <c r="N32" s="101"/>
    </row>
    <row r="33" spans="2:15" x14ac:dyDescent="0.3">
      <c r="B33" s="99" t="s">
        <v>39</v>
      </c>
      <c r="C33" s="100"/>
      <c r="D33" s="101"/>
      <c r="E33" s="101"/>
      <c r="F33" s="101">
        <v>6</v>
      </c>
      <c r="G33" s="101"/>
      <c r="H33" s="101">
        <v>10</v>
      </c>
      <c r="I33" s="101"/>
      <c r="J33" s="101"/>
      <c r="K33" s="101">
        <v>5</v>
      </c>
      <c r="L33" s="101"/>
      <c r="M33" s="101"/>
      <c r="N33" s="101"/>
    </row>
    <row r="34" spans="2:15" x14ac:dyDescent="0.3">
      <c r="B34" s="99"/>
      <c r="C34" s="100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</row>
    <row r="35" spans="2:15" ht="15" thickBot="1" x14ac:dyDescent="0.35">
      <c r="B35" s="102"/>
      <c r="C35" s="100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</row>
    <row r="37" spans="2:15" x14ac:dyDescent="0.3">
      <c r="B37" s="25" t="s">
        <v>28</v>
      </c>
      <c r="C37" s="25"/>
      <c r="D37" s="25"/>
      <c r="E37" s="25"/>
    </row>
    <row r="39" spans="2:15" x14ac:dyDescent="0.3">
      <c r="B39" s="26" t="s">
        <v>24</v>
      </c>
      <c r="C39" s="27" t="s">
        <v>12</v>
      </c>
      <c r="D39" s="27" t="s">
        <v>13</v>
      </c>
      <c r="E39" s="27" t="s">
        <v>14</v>
      </c>
      <c r="F39" s="27" t="s">
        <v>15</v>
      </c>
      <c r="G39" s="27" t="s">
        <v>16</v>
      </c>
      <c r="H39" s="27" t="s">
        <v>17</v>
      </c>
      <c r="I39" s="27" t="s">
        <v>18</v>
      </c>
      <c r="J39" s="27" t="s">
        <v>19</v>
      </c>
      <c r="K39" s="27" t="s">
        <v>20</v>
      </c>
      <c r="L39" s="27" t="s">
        <v>21</v>
      </c>
      <c r="M39" s="27" t="s">
        <v>22</v>
      </c>
      <c r="N39" s="27" t="s">
        <v>23</v>
      </c>
      <c r="O39" s="28" t="s">
        <v>25</v>
      </c>
    </row>
    <row r="40" spans="2:15" x14ac:dyDescent="0.3">
      <c r="B40" s="72" t="str">
        <f t="shared" ref="B40:B49" si="0">IF(LEN(B26)&gt;0,B26,"")</f>
        <v>Kunde 1</v>
      </c>
      <c r="C40" s="62">
        <f t="shared" ref="C40:C49" si="1">IFERROR(IF(VLOOKUP($B40,$B$12:$D$21,2,FALSE)=0,VLOOKUP($B40,$B$12:$D$21,3,FALSE),VLOOKUP($B40,$B$12:$D$21,2,FALSE))*C26,"")</f>
        <v>500</v>
      </c>
      <c r="D40" s="62">
        <f t="shared" ref="D40:N40" si="2">IFERROR(IF(VLOOKUP($B40,$B$12:$D$21,2,FALSE)=0,VLOOKUP($B40,$B$12:$D$21,3,FALSE),VLOOKUP($B40,$B$12:$D$21,2,FALSE))*D26,"")</f>
        <v>500</v>
      </c>
      <c r="E40" s="62">
        <f t="shared" si="2"/>
        <v>500</v>
      </c>
      <c r="F40" s="62">
        <f t="shared" si="2"/>
        <v>500</v>
      </c>
      <c r="G40" s="62">
        <f t="shared" si="2"/>
        <v>500</v>
      </c>
      <c r="H40" s="62">
        <f t="shared" si="2"/>
        <v>500</v>
      </c>
      <c r="I40" s="62">
        <f t="shared" si="2"/>
        <v>0</v>
      </c>
      <c r="J40" s="62">
        <f t="shared" si="2"/>
        <v>500</v>
      </c>
      <c r="K40" s="62">
        <f t="shared" si="2"/>
        <v>500</v>
      </c>
      <c r="L40" s="62">
        <f t="shared" si="2"/>
        <v>500</v>
      </c>
      <c r="M40" s="62">
        <f t="shared" si="2"/>
        <v>500</v>
      </c>
      <c r="N40" s="62">
        <f t="shared" si="2"/>
        <v>500</v>
      </c>
      <c r="O40" s="63">
        <f>SUM(C40:N40)</f>
        <v>5500</v>
      </c>
    </row>
    <row r="41" spans="2:15" x14ac:dyDescent="0.3">
      <c r="B41" s="72" t="str">
        <f t="shared" si="0"/>
        <v>Webdesign</v>
      </c>
      <c r="C41" s="62">
        <f t="shared" si="1"/>
        <v>3000</v>
      </c>
      <c r="D41" s="62">
        <f t="shared" ref="D41:N41" si="3">IFERROR(IF(VLOOKUP($B41,$B$12:$D$21,2,FALSE)=0,VLOOKUP($B41,$B$12:$D$21,3,FALSE),VLOOKUP($B41,$B$12:$D$21,2,FALSE))*D27,"")</f>
        <v>0</v>
      </c>
      <c r="E41" s="62">
        <f t="shared" si="3"/>
        <v>0</v>
      </c>
      <c r="F41" s="62">
        <f t="shared" si="3"/>
        <v>3000</v>
      </c>
      <c r="G41" s="62">
        <f t="shared" si="3"/>
        <v>0</v>
      </c>
      <c r="H41" s="62">
        <f t="shared" si="3"/>
        <v>0</v>
      </c>
      <c r="I41" s="62">
        <f t="shared" si="3"/>
        <v>0</v>
      </c>
      <c r="J41" s="62">
        <f t="shared" si="3"/>
        <v>3000</v>
      </c>
      <c r="K41" s="62">
        <f t="shared" si="3"/>
        <v>0</v>
      </c>
      <c r="L41" s="62">
        <f t="shared" si="3"/>
        <v>3000</v>
      </c>
      <c r="M41" s="62">
        <f t="shared" si="3"/>
        <v>0</v>
      </c>
      <c r="N41" s="62">
        <f t="shared" si="3"/>
        <v>0</v>
      </c>
      <c r="O41" s="63">
        <f t="shared" ref="O41:O49" si="4">SUM(C41:N41)</f>
        <v>12000</v>
      </c>
    </row>
    <row r="42" spans="2:15" x14ac:dyDescent="0.3">
      <c r="B42" s="72" t="str">
        <f t="shared" si="0"/>
        <v>Kunde 3</v>
      </c>
      <c r="C42" s="62">
        <f t="shared" si="1"/>
        <v>0</v>
      </c>
      <c r="D42" s="62">
        <f t="shared" ref="D42:N42" si="5">IFERROR(IF(VLOOKUP($B42,$B$12:$D$21,2,FALSE)=0,VLOOKUP($B42,$B$12:$D$21,3,FALSE),VLOOKUP($B42,$B$12:$D$21,2,FALSE))*D28,"")</f>
        <v>500</v>
      </c>
      <c r="E42" s="62">
        <f t="shared" si="5"/>
        <v>0</v>
      </c>
      <c r="F42" s="62">
        <f t="shared" si="5"/>
        <v>0</v>
      </c>
      <c r="G42" s="62">
        <f t="shared" si="5"/>
        <v>0</v>
      </c>
      <c r="H42" s="62">
        <f t="shared" si="5"/>
        <v>0</v>
      </c>
      <c r="I42" s="62">
        <f t="shared" si="5"/>
        <v>0</v>
      </c>
      <c r="J42" s="62">
        <f t="shared" si="5"/>
        <v>0</v>
      </c>
      <c r="K42" s="62">
        <f t="shared" si="5"/>
        <v>0</v>
      </c>
      <c r="L42" s="62">
        <f t="shared" si="5"/>
        <v>0</v>
      </c>
      <c r="M42" s="62">
        <f t="shared" si="5"/>
        <v>0</v>
      </c>
      <c r="N42" s="62">
        <f t="shared" si="5"/>
        <v>0</v>
      </c>
      <c r="O42" s="63">
        <f t="shared" si="4"/>
        <v>500</v>
      </c>
    </row>
    <row r="43" spans="2:15" x14ac:dyDescent="0.3">
      <c r="B43" s="72" t="str">
        <f t="shared" si="0"/>
        <v>Consulting</v>
      </c>
      <c r="C43" s="62">
        <f t="shared" si="1"/>
        <v>100</v>
      </c>
      <c r="D43" s="62">
        <f t="shared" ref="D43:N43" si="6">IFERROR(IF(VLOOKUP($B43,$B$12:$D$21,2,FALSE)=0,VLOOKUP($B43,$B$12:$D$21,3,FALSE),VLOOKUP($B43,$B$12:$D$21,2,FALSE))*D29,"")</f>
        <v>100</v>
      </c>
      <c r="E43" s="62">
        <f t="shared" si="6"/>
        <v>100</v>
      </c>
      <c r="F43" s="62">
        <f t="shared" si="6"/>
        <v>100</v>
      </c>
      <c r="G43" s="62">
        <f t="shared" si="6"/>
        <v>200</v>
      </c>
      <c r="H43" s="62">
        <f t="shared" si="6"/>
        <v>100</v>
      </c>
      <c r="I43" s="62">
        <f t="shared" si="6"/>
        <v>0</v>
      </c>
      <c r="J43" s="62">
        <f t="shared" si="6"/>
        <v>100</v>
      </c>
      <c r="K43" s="62">
        <f t="shared" si="6"/>
        <v>100</v>
      </c>
      <c r="L43" s="62">
        <f t="shared" si="6"/>
        <v>100</v>
      </c>
      <c r="M43" s="62">
        <f t="shared" si="6"/>
        <v>100</v>
      </c>
      <c r="N43" s="62">
        <f t="shared" si="6"/>
        <v>0</v>
      </c>
      <c r="O43" s="63">
        <f t="shared" si="4"/>
        <v>1100</v>
      </c>
    </row>
    <row r="44" spans="2:15" x14ac:dyDescent="0.3">
      <c r="B44" s="72" t="str">
        <f t="shared" si="0"/>
        <v>Kunde 2</v>
      </c>
      <c r="C44" s="62">
        <f t="shared" si="1"/>
        <v>325</v>
      </c>
      <c r="D44" s="62">
        <f t="shared" ref="D44:N44" si="7">IFERROR(IF(VLOOKUP($B44,$B$12:$D$21,2,FALSE)=0,VLOOKUP($B44,$B$12:$D$21,3,FALSE),VLOOKUP($B44,$B$12:$D$21,2,FALSE))*D30,"")</f>
        <v>390</v>
      </c>
      <c r="E44" s="62">
        <f t="shared" si="7"/>
        <v>650</v>
      </c>
      <c r="F44" s="62">
        <f t="shared" si="7"/>
        <v>325</v>
      </c>
      <c r="G44" s="62">
        <f t="shared" si="7"/>
        <v>325</v>
      </c>
      <c r="H44" s="62">
        <f t="shared" si="7"/>
        <v>325</v>
      </c>
      <c r="I44" s="62">
        <f t="shared" si="7"/>
        <v>0</v>
      </c>
      <c r="J44" s="62">
        <f t="shared" si="7"/>
        <v>325</v>
      </c>
      <c r="K44" s="62">
        <f t="shared" si="7"/>
        <v>325</v>
      </c>
      <c r="L44" s="62">
        <f t="shared" si="7"/>
        <v>325</v>
      </c>
      <c r="M44" s="62">
        <f t="shared" si="7"/>
        <v>325</v>
      </c>
      <c r="N44" s="62">
        <f t="shared" si="7"/>
        <v>325</v>
      </c>
      <c r="O44" s="63">
        <f t="shared" si="4"/>
        <v>3965</v>
      </c>
    </row>
    <row r="45" spans="2:15" x14ac:dyDescent="0.3">
      <c r="B45" s="72" t="str">
        <f t="shared" si="0"/>
        <v>Kunde 4</v>
      </c>
      <c r="C45" s="62">
        <f t="shared" si="1"/>
        <v>520</v>
      </c>
      <c r="D45" s="62">
        <f t="shared" ref="D45:N45" si="8">IFERROR(IF(VLOOKUP($B45,$B$12:$D$21,2,FALSE)=0,VLOOKUP($B45,$B$12:$D$21,3,FALSE),VLOOKUP($B45,$B$12:$D$21,2,FALSE))*D31,"")</f>
        <v>520</v>
      </c>
      <c r="E45" s="62">
        <f t="shared" si="8"/>
        <v>520</v>
      </c>
      <c r="F45" s="62">
        <f t="shared" si="8"/>
        <v>520</v>
      </c>
      <c r="G45" s="62">
        <f t="shared" si="8"/>
        <v>520</v>
      </c>
      <c r="H45" s="62">
        <f t="shared" si="8"/>
        <v>520</v>
      </c>
      <c r="I45" s="62">
        <f t="shared" si="8"/>
        <v>0</v>
      </c>
      <c r="J45" s="62">
        <f t="shared" si="8"/>
        <v>520</v>
      </c>
      <c r="K45" s="62">
        <f t="shared" si="8"/>
        <v>520</v>
      </c>
      <c r="L45" s="62">
        <f t="shared" si="8"/>
        <v>520</v>
      </c>
      <c r="M45" s="62">
        <f t="shared" si="8"/>
        <v>520</v>
      </c>
      <c r="N45" s="62">
        <f t="shared" si="8"/>
        <v>0</v>
      </c>
      <c r="O45" s="63">
        <f t="shared" si="4"/>
        <v>5200</v>
      </c>
    </row>
    <row r="46" spans="2:15" x14ac:dyDescent="0.3">
      <c r="B46" s="72" t="str">
        <f t="shared" si="0"/>
        <v>Kunde 5</v>
      </c>
      <c r="C46" s="62">
        <f t="shared" si="1"/>
        <v>325</v>
      </c>
      <c r="D46" s="62">
        <f t="shared" ref="D46:N46" si="9">IFERROR(IF(VLOOKUP($B46,$B$12:$D$21,2,FALSE)=0,VLOOKUP($B46,$B$12:$D$21,3,FALSE),VLOOKUP($B46,$B$12:$D$21,2,FALSE))*D32,"")</f>
        <v>0</v>
      </c>
      <c r="E46" s="62">
        <f t="shared" si="9"/>
        <v>325</v>
      </c>
      <c r="F46" s="62">
        <f t="shared" si="9"/>
        <v>0</v>
      </c>
      <c r="G46" s="62">
        <f t="shared" si="9"/>
        <v>325</v>
      </c>
      <c r="H46" s="62">
        <f t="shared" si="9"/>
        <v>0</v>
      </c>
      <c r="I46" s="62">
        <f t="shared" si="9"/>
        <v>0</v>
      </c>
      <c r="J46" s="62">
        <f t="shared" si="9"/>
        <v>0</v>
      </c>
      <c r="K46" s="62">
        <f t="shared" si="9"/>
        <v>325</v>
      </c>
      <c r="L46" s="62">
        <f t="shared" si="9"/>
        <v>0</v>
      </c>
      <c r="M46" s="62">
        <f t="shared" si="9"/>
        <v>325</v>
      </c>
      <c r="N46" s="62">
        <f t="shared" si="9"/>
        <v>0</v>
      </c>
      <c r="O46" s="63">
        <f t="shared" si="4"/>
        <v>1625</v>
      </c>
    </row>
    <row r="47" spans="2:15" x14ac:dyDescent="0.3">
      <c r="B47" s="72" t="str">
        <f t="shared" si="0"/>
        <v>Programmierung</v>
      </c>
      <c r="C47" s="62">
        <f t="shared" si="1"/>
        <v>0</v>
      </c>
      <c r="D47" s="62">
        <f t="shared" ref="D47:N47" si="10">IFERROR(IF(VLOOKUP($B47,$B$12:$D$21,2,FALSE)=0,VLOOKUP($B47,$B$12:$D$21,3,FALSE),VLOOKUP($B47,$B$12:$D$21,2,FALSE))*D33,"")</f>
        <v>0</v>
      </c>
      <c r="E47" s="62">
        <f t="shared" si="10"/>
        <v>0</v>
      </c>
      <c r="F47" s="62">
        <f t="shared" si="10"/>
        <v>600</v>
      </c>
      <c r="G47" s="62">
        <f t="shared" si="10"/>
        <v>0</v>
      </c>
      <c r="H47" s="62">
        <f t="shared" si="10"/>
        <v>1000</v>
      </c>
      <c r="I47" s="62">
        <f t="shared" si="10"/>
        <v>0</v>
      </c>
      <c r="J47" s="62">
        <f t="shared" si="10"/>
        <v>0</v>
      </c>
      <c r="K47" s="62">
        <f t="shared" si="10"/>
        <v>500</v>
      </c>
      <c r="L47" s="62">
        <f t="shared" si="10"/>
        <v>0</v>
      </c>
      <c r="M47" s="62">
        <f t="shared" si="10"/>
        <v>0</v>
      </c>
      <c r="N47" s="62">
        <f t="shared" si="10"/>
        <v>0</v>
      </c>
      <c r="O47" s="63">
        <f t="shared" si="4"/>
        <v>2100</v>
      </c>
    </row>
    <row r="48" spans="2:15" x14ac:dyDescent="0.3">
      <c r="B48" s="72" t="str">
        <f t="shared" si="0"/>
        <v/>
      </c>
      <c r="C48" s="62" t="str">
        <f t="shared" si="1"/>
        <v/>
      </c>
      <c r="D48" s="62" t="str">
        <f t="shared" ref="D48:N48" si="11">IFERROR(IF(VLOOKUP($B48,$B$12:$D$21,2,FALSE)=0,VLOOKUP($B48,$B$12:$D$21,3,FALSE),VLOOKUP($B48,$B$12:$D$21,2,FALSE))*D34,"")</f>
        <v/>
      </c>
      <c r="E48" s="62" t="str">
        <f t="shared" si="11"/>
        <v/>
      </c>
      <c r="F48" s="62" t="str">
        <f t="shared" si="11"/>
        <v/>
      </c>
      <c r="G48" s="62" t="str">
        <f t="shared" si="11"/>
        <v/>
      </c>
      <c r="H48" s="62" t="str">
        <f t="shared" si="11"/>
        <v/>
      </c>
      <c r="I48" s="62" t="str">
        <f t="shared" si="11"/>
        <v/>
      </c>
      <c r="J48" s="62" t="str">
        <f t="shared" si="11"/>
        <v/>
      </c>
      <c r="K48" s="62" t="str">
        <f t="shared" si="11"/>
        <v/>
      </c>
      <c r="L48" s="62" t="str">
        <f t="shared" si="11"/>
        <v/>
      </c>
      <c r="M48" s="62" t="str">
        <f t="shared" si="11"/>
        <v/>
      </c>
      <c r="N48" s="62" t="str">
        <f t="shared" si="11"/>
        <v/>
      </c>
      <c r="O48" s="63">
        <f t="shared" si="4"/>
        <v>0</v>
      </c>
    </row>
    <row r="49" spans="2:16" x14ac:dyDescent="0.3">
      <c r="B49" s="73" t="str">
        <f t="shared" si="0"/>
        <v/>
      </c>
      <c r="C49" s="64" t="str">
        <f t="shared" si="1"/>
        <v/>
      </c>
      <c r="D49" s="64" t="str">
        <f t="shared" ref="D49:N49" si="12">IFERROR(IF(VLOOKUP($B49,$B$12:$D$21,2,FALSE)=0,VLOOKUP($B49,$B$12:$D$21,3,FALSE),VLOOKUP($B49,$B$12:$D$21,2,FALSE))*D35,"")</f>
        <v/>
      </c>
      <c r="E49" s="64" t="str">
        <f t="shared" si="12"/>
        <v/>
      </c>
      <c r="F49" s="64" t="str">
        <f t="shared" si="12"/>
        <v/>
      </c>
      <c r="G49" s="64" t="str">
        <f t="shared" si="12"/>
        <v/>
      </c>
      <c r="H49" s="64" t="str">
        <f t="shared" si="12"/>
        <v/>
      </c>
      <c r="I49" s="64" t="str">
        <f t="shared" si="12"/>
        <v/>
      </c>
      <c r="J49" s="64" t="str">
        <f t="shared" si="12"/>
        <v/>
      </c>
      <c r="K49" s="64" t="str">
        <f t="shared" si="12"/>
        <v/>
      </c>
      <c r="L49" s="64" t="str">
        <f t="shared" si="12"/>
        <v/>
      </c>
      <c r="M49" s="64" t="str">
        <f t="shared" si="12"/>
        <v/>
      </c>
      <c r="N49" s="64" t="str">
        <f t="shared" si="12"/>
        <v/>
      </c>
      <c r="O49" s="65">
        <f t="shared" si="4"/>
        <v>0</v>
      </c>
    </row>
    <row r="50" spans="2:16" x14ac:dyDescent="0.3">
      <c r="O50" s="16"/>
      <c r="P50" s="13" t="s">
        <v>40</v>
      </c>
    </row>
    <row r="51" spans="2:16" x14ac:dyDescent="0.3">
      <c r="B51" s="14" t="s">
        <v>29</v>
      </c>
      <c r="C51" s="66">
        <f t="shared" ref="C51:N51" si="13">SUM(C40:C50)</f>
        <v>4770</v>
      </c>
      <c r="D51" s="66">
        <f t="shared" si="13"/>
        <v>2010</v>
      </c>
      <c r="E51" s="66">
        <f t="shared" si="13"/>
        <v>2095</v>
      </c>
      <c r="F51" s="66">
        <f t="shared" si="13"/>
        <v>5045</v>
      </c>
      <c r="G51" s="66">
        <f t="shared" si="13"/>
        <v>1870</v>
      </c>
      <c r="H51" s="66">
        <f t="shared" si="13"/>
        <v>2445</v>
      </c>
      <c r="I51" s="66">
        <f t="shared" si="13"/>
        <v>0</v>
      </c>
      <c r="J51" s="66">
        <f t="shared" si="13"/>
        <v>4445</v>
      </c>
      <c r="K51" s="66">
        <f t="shared" si="13"/>
        <v>2270</v>
      </c>
      <c r="L51" s="66">
        <f t="shared" si="13"/>
        <v>4445</v>
      </c>
      <c r="M51" s="66">
        <f t="shared" si="13"/>
        <v>1770</v>
      </c>
      <c r="N51" s="66">
        <f t="shared" si="13"/>
        <v>825</v>
      </c>
      <c r="O51" s="67">
        <f>SUM(C51:N51)</f>
        <v>31990</v>
      </c>
      <c r="P51" s="68">
        <f>O51/E7</f>
        <v>0.91400000000000003</v>
      </c>
    </row>
    <row r="52" spans="2:16" ht="15" thickBot="1" x14ac:dyDescent="0.35">
      <c r="B52" s="15" t="s">
        <v>30</v>
      </c>
      <c r="C52" s="69">
        <f>C51-$E$6/12</f>
        <v>3936.6666666666665</v>
      </c>
      <c r="D52" s="69">
        <f t="shared" ref="D52:N52" si="14">D51-$E$6/12</f>
        <v>1176.6666666666665</v>
      </c>
      <c r="E52" s="69">
        <f t="shared" si="14"/>
        <v>1261.6666666666665</v>
      </c>
      <c r="F52" s="69">
        <f t="shared" si="14"/>
        <v>4211.666666666667</v>
      </c>
      <c r="G52" s="69">
        <f t="shared" si="14"/>
        <v>1036.6666666666665</v>
      </c>
      <c r="H52" s="69">
        <f t="shared" si="14"/>
        <v>1611.6666666666665</v>
      </c>
      <c r="I52" s="69">
        <f t="shared" si="14"/>
        <v>-833.33333333333337</v>
      </c>
      <c r="J52" s="69">
        <f t="shared" si="14"/>
        <v>3611.6666666666665</v>
      </c>
      <c r="K52" s="69">
        <f t="shared" si="14"/>
        <v>1436.6666666666665</v>
      </c>
      <c r="L52" s="69">
        <f t="shared" si="14"/>
        <v>3611.6666666666665</v>
      </c>
      <c r="M52" s="69">
        <f t="shared" si="14"/>
        <v>936.66666666666663</v>
      </c>
      <c r="N52" s="69">
        <f t="shared" si="14"/>
        <v>-8.3333333333333712</v>
      </c>
      <c r="O52" s="70">
        <f>SUM(C52:N52)</f>
        <v>21990.000000000004</v>
      </c>
      <c r="P52" s="68">
        <f>O52/E5</f>
        <v>0.87960000000000016</v>
      </c>
    </row>
    <row r="53" spans="2:16" ht="15" thickTop="1" x14ac:dyDescent="0.3"/>
  </sheetData>
  <sheetProtection sheet="1" objects="1" scenarios="1" formatCells="0" formatColumns="0" formatRows="0"/>
  <protectedRanges>
    <protectedRange sqref="E5:E7" name="Biz Inputs"/>
  </protectedRanges>
  <mergeCells count="3">
    <mergeCell ref="B5:D5"/>
    <mergeCell ref="B6:D6"/>
    <mergeCell ref="B7:D7"/>
  </mergeCells>
  <phoneticPr fontId="8" type="noConversion"/>
  <dataValidations count="1">
    <dataValidation type="list" allowBlank="1" showInputMessage="1" showErrorMessage="1" sqref="B26:B35" xr:uid="{3E0A6BE9-538B-4C59-B523-52E778F2C20C}">
      <formula1>$B$12:$B$21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867BB-BAFD-4E51-AC0D-3D70969F54FF}">
  <sheetPr codeName="Sheet9"/>
  <dimension ref="A3:J10"/>
  <sheetViews>
    <sheetView workbookViewId="0">
      <selection activeCell="I17" sqref="I17"/>
    </sheetView>
  </sheetViews>
  <sheetFormatPr defaultRowHeight="14.4" x14ac:dyDescent="0.3"/>
  <cols>
    <col min="1" max="1" width="12.5546875" bestFit="1" customWidth="1"/>
    <col min="2" max="2" width="10.21875" customWidth="1"/>
    <col min="3" max="3" width="10" customWidth="1"/>
    <col min="5" max="5" width="7" bestFit="1" customWidth="1"/>
    <col min="7" max="7" width="6" bestFit="1" customWidth="1"/>
    <col min="9" max="9" width="52.109375" bestFit="1" customWidth="1"/>
    <col min="10" max="10" width="5" bestFit="1" customWidth="1"/>
  </cols>
  <sheetData>
    <row r="3" spans="1:10" x14ac:dyDescent="0.3">
      <c r="A3" s="19"/>
      <c r="I3" t="s">
        <v>1</v>
      </c>
    </row>
    <row r="4" spans="1:10" x14ac:dyDescent="0.3">
      <c r="I4" t="s">
        <v>71</v>
      </c>
    </row>
    <row r="5" spans="1:10" x14ac:dyDescent="0.3">
      <c r="I5" t="s">
        <v>78</v>
      </c>
      <c r="J5">
        <v>0.01</v>
      </c>
    </row>
    <row r="6" spans="1:10" x14ac:dyDescent="0.3">
      <c r="I6" t="s">
        <v>79</v>
      </c>
      <c r="J6">
        <v>0.03</v>
      </c>
    </row>
    <row r="7" spans="1:10" x14ac:dyDescent="0.3">
      <c r="I7" t="s">
        <v>80</v>
      </c>
      <c r="J7">
        <v>0.06</v>
      </c>
    </row>
    <row r="8" spans="1:10" x14ac:dyDescent="0.3">
      <c r="I8" t="s">
        <v>81</v>
      </c>
      <c r="J8">
        <v>0.03</v>
      </c>
    </row>
    <row r="9" spans="1:10" x14ac:dyDescent="0.3">
      <c r="I9" t="s">
        <v>82</v>
      </c>
      <c r="J9">
        <v>0.08</v>
      </c>
    </row>
    <row r="10" spans="1:10" x14ac:dyDescent="0.3">
      <c r="I10" t="s">
        <v>83</v>
      </c>
      <c r="J10">
        <v>0.15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Businessüberblick</vt:lpstr>
      <vt:lpstr>Produkt - Template</vt:lpstr>
      <vt:lpstr>Produkt - Beispiel</vt:lpstr>
      <vt:lpstr>Services Template</vt:lpstr>
      <vt:lpstr>Services - Beispiel</vt:lpstr>
      <vt:lpstr>Grunddaten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Waymarker</dc:creator>
  <cp:lastModifiedBy>Martin Alsleben</cp:lastModifiedBy>
  <dcterms:created xsi:type="dcterms:W3CDTF">2022-01-08T17:11:33Z</dcterms:created>
  <dcterms:modified xsi:type="dcterms:W3CDTF">2022-01-18T12:29:37Z</dcterms:modified>
</cp:coreProperties>
</file>